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nyjpn.sharepoint.com/sites/S169-FY22_newBRC1/Shared Documents/030_SPEC/◆Lens Calicurater◆/"/>
    </mc:Choice>
  </mc:AlternateContent>
  <xr:revisionPtr revIDLastSave="308" documentId="13_ncr:1_{EAE4934D-C6E6-4F39-B01D-1F73793FD6B5}" xr6:coauthVersionLast="47" xr6:coauthVersionMax="47" xr10:uidLastSave="{4DD00E9D-CCF3-4A9D-96F8-4FA5C6C6B231}"/>
  <bookViews>
    <workbookView xWindow="-120" yWindow="-120" windowWidth="29040" windowHeight="15990" xr2:uid="{00000000-000D-0000-FFFF-FFFF00000000}"/>
  </bookViews>
  <sheets>
    <sheet name="Unit Meter" sheetId="11" r:id="rId1"/>
    <sheet name="Unit Feet" sheetId="10" r:id="rId2"/>
    <sheet name="History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4" i="10" l="1"/>
  <c r="O24" i="10"/>
  <c r="N24" i="10"/>
  <c r="M24" i="10"/>
  <c r="P23" i="10"/>
  <c r="O23" i="10"/>
  <c r="N23" i="10"/>
  <c r="M23" i="10"/>
  <c r="P22" i="10"/>
  <c r="O22" i="10"/>
  <c r="N22" i="10"/>
  <c r="M22" i="10"/>
  <c r="P21" i="10"/>
  <c r="O21" i="10"/>
  <c r="N21" i="10"/>
  <c r="M21" i="10"/>
  <c r="P20" i="10"/>
  <c r="O20" i="10"/>
  <c r="N20" i="10"/>
  <c r="M20" i="10"/>
  <c r="G24" i="10"/>
  <c r="H22" i="10"/>
  <c r="G21" i="10"/>
  <c r="D25" i="10"/>
  <c r="D24" i="10"/>
  <c r="E24" i="10" s="1"/>
  <c r="K24" i="10" s="1"/>
  <c r="D23" i="10"/>
  <c r="E23" i="10" s="1"/>
  <c r="I23" i="10" s="1"/>
  <c r="D22" i="10"/>
  <c r="E22" i="10" s="1"/>
  <c r="I22" i="10" s="1"/>
  <c r="D21" i="10"/>
  <c r="E21" i="10" s="1"/>
  <c r="K21" i="10" s="1"/>
  <c r="D20" i="10"/>
  <c r="E20" i="10" s="1"/>
  <c r="I20" i="10" s="1"/>
  <c r="R22" i="11"/>
  <c r="L22" i="11"/>
  <c r="P22" i="11"/>
  <c r="J21" i="10" l="1"/>
  <c r="K23" i="10"/>
  <c r="K20" i="10"/>
  <c r="K22" i="10"/>
  <c r="I24" i="10"/>
  <c r="I21" i="10"/>
  <c r="J23" i="10"/>
  <c r="J24" i="10"/>
  <c r="J20" i="10"/>
  <c r="J22" i="10"/>
  <c r="O24" i="11"/>
  <c r="O21" i="11"/>
  <c r="L50" i="11"/>
  <c r="L25" i="11"/>
  <c r="L29" i="11" s="1"/>
  <c r="J22" i="11"/>
  <c r="K22" i="11"/>
  <c r="J20" i="11"/>
  <c r="K24" i="11"/>
  <c r="J24" i="11"/>
  <c r="K23" i="11"/>
  <c r="J23" i="11"/>
  <c r="K21" i="11"/>
  <c r="J21" i="11"/>
  <c r="K20" i="11"/>
  <c r="J25" i="11"/>
  <c r="K25" i="11"/>
  <c r="M25" i="11"/>
  <c r="S25" i="11" s="1"/>
  <c r="X25" i="11" s="1"/>
  <c r="U25" i="11"/>
  <c r="M80" i="10"/>
  <c r="D80" i="10"/>
  <c r="J80" i="10" s="1"/>
  <c r="O80" i="10" s="1"/>
  <c r="U80" i="11"/>
  <c r="L80" i="11"/>
  <c r="R80" i="11" s="1"/>
  <c r="W80" i="11" s="1"/>
  <c r="K80" i="11"/>
  <c r="J80" i="11"/>
  <c r="D82" i="10"/>
  <c r="J82" i="10" s="1"/>
  <c r="O82" i="10" s="1"/>
  <c r="D81" i="10"/>
  <c r="J81" i="10" s="1"/>
  <c r="J82" i="11"/>
  <c r="K82" i="11"/>
  <c r="L82" i="11"/>
  <c r="M82" i="11" s="1"/>
  <c r="Q82" i="11" s="1"/>
  <c r="U82" i="11"/>
  <c r="M74" i="10"/>
  <c r="M75" i="10"/>
  <c r="M76" i="10"/>
  <c r="M77" i="10"/>
  <c r="M78" i="10"/>
  <c r="M79" i="10"/>
  <c r="M81" i="10"/>
  <c r="M82" i="10"/>
  <c r="D79" i="10"/>
  <c r="J79" i="10" s="1"/>
  <c r="O79" i="10" s="1"/>
  <c r="D78" i="10"/>
  <c r="E78" i="10" s="1"/>
  <c r="D77" i="10"/>
  <c r="E77" i="10" s="1"/>
  <c r="D76" i="10"/>
  <c r="J76" i="10" s="1"/>
  <c r="O76" i="10" s="1"/>
  <c r="D75" i="10"/>
  <c r="E75" i="10" s="1"/>
  <c r="K75" i="10" s="1"/>
  <c r="P75" i="10" s="1"/>
  <c r="D74" i="10"/>
  <c r="J74" i="10" s="1"/>
  <c r="O74" i="10" s="1"/>
  <c r="U81" i="11"/>
  <c r="U79" i="11"/>
  <c r="L79" i="11"/>
  <c r="R79" i="11" s="1"/>
  <c r="W79" i="11" s="1"/>
  <c r="K79" i="11"/>
  <c r="J79" i="11"/>
  <c r="U78" i="11"/>
  <c r="L78" i="11"/>
  <c r="R78" i="11" s="1"/>
  <c r="W78" i="11" s="1"/>
  <c r="K78" i="11"/>
  <c r="J78" i="11"/>
  <c r="U77" i="11"/>
  <c r="L77" i="11"/>
  <c r="R77" i="11" s="1"/>
  <c r="W77" i="11" s="1"/>
  <c r="K77" i="11"/>
  <c r="J77" i="11"/>
  <c r="U76" i="11"/>
  <c r="L76" i="11"/>
  <c r="M76" i="11" s="1"/>
  <c r="K76" i="11"/>
  <c r="J76" i="11"/>
  <c r="U75" i="11"/>
  <c r="L75" i="11"/>
  <c r="R75" i="11" s="1"/>
  <c r="W75" i="11" s="1"/>
  <c r="K75" i="11"/>
  <c r="J75" i="11"/>
  <c r="U74" i="11"/>
  <c r="L74" i="11"/>
  <c r="R74" i="11" s="1"/>
  <c r="W74" i="11" s="1"/>
  <c r="K74" i="11"/>
  <c r="J74" i="11"/>
  <c r="L81" i="11"/>
  <c r="M81" i="11" s="1"/>
  <c r="S81" i="11" s="1"/>
  <c r="X81" i="11" s="1"/>
  <c r="K81" i="11"/>
  <c r="J81" i="11"/>
  <c r="M73" i="10"/>
  <c r="D73" i="10"/>
  <c r="J73" i="10" s="1"/>
  <c r="O73" i="10" s="1"/>
  <c r="M72" i="10"/>
  <c r="D72" i="10"/>
  <c r="J72" i="10" s="1"/>
  <c r="O72" i="10" s="1"/>
  <c r="M71" i="10"/>
  <c r="D71" i="10"/>
  <c r="J71" i="10" s="1"/>
  <c r="O71" i="10" s="1"/>
  <c r="M70" i="10"/>
  <c r="D70" i="10"/>
  <c r="J70" i="10" s="1"/>
  <c r="O70" i="10" s="1"/>
  <c r="M69" i="10"/>
  <c r="D69" i="10"/>
  <c r="E69" i="10" s="1"/>
  <c r="M68" i="10"/>
  <c r="D68" i="10"/>
  <c r="J68" i="10" s="1"/>
  <c r="O68" i="10" s="1"/>
  <c r="U73" i="11"/>
  <c r="L73" i="11"/>
  <c r="R73" i="11" s="1"/>
  <c r="W73" i="11" s="1"/>
  <c r="K73" i="11"/>
  <c r="J73" i="11"/>
  <c r="U72" i="11"/>
  <c r="L72" i="11"/>
  <c r="R72" i="11" s="1"/>
  <c r="W72" i="11" s="1"/>
  <c r="K72" i="11"/>
  <c r="J72" i="11"/>
  <c r="U71" i="11"/>
  <c r="L71" i="11"/>
  <c r="M71" i="11" s="1"/>
  <c r="K71" i="11"/>
  <c r="J71" i="11"/>
  <c r="U70" i="11"/>
  <c r="L70" i="11"/>
  <c r="R70" i="11" s="1"/>
  <c r="W70" i="11" s="1"/>
  <c r="K70" i="11"/>
  <c r="J70" i="11"/>
  <c r="U69" i="11"/>
  <c r="L69" i="11"/>
  <c r="R69" i="11" s="1"/>
  <c r="W69" i="11" s="1"/>
  <c r="K69" i="11"/>
  <c r="J69" i="11"/>
  <c r="U68" i="11"/>
  <c r="L68" i="11"/>
  <c r="M68" i="11" s="1"/>
  <c r="K68" i="11"/>
  <c r="J68" i="11"/>
  <c r="R25" i="11" l="1"/>
  <c r="W25" i="11" s="1"/>
  <c r="Q25" i="11"/>
  <c r="V25" i="11" s="1"/>
  <c r="E80" i="10"/>
  <c r="J75" i="10"/>
  <c r="O75" i="10" s="1"/>
  <c r="M80" i="11"/>
  <c r="R82" i="11"/>
  <c r="W82" i="11" s="1"/>
  <c r="E81" i="10"/>
  <c r="E82" i="10"/>
  <c r="S82" i="11"/>
  <c r="X82" i="11" s="1"/>
  <c r="R76" i="11"/>
  <c r="W76" i="11" s="1"/>
  <c r="M75" i="11"/>
  <c r="S75" i="11" s="1"/>
  <c r="X75" i="11" s="1"/>
  <c r="V82" i="11"/>
  <c r="M74" i="11"/>
  <c r="S74" i="11" s="1"/>
  <c r="X74" i="11" s="1"/>
  <c r="K78" i="10"/>
  <c r="P78" i="10" s="1"/>
  <c r="I78" i="10"/>
  <c r="N78" i="10" s="1"/>
  <c r="J78" i="10"/>
  <c r="O78" i="10" s="1"/>
  <c r="E79" i="10"/>
  <c r="I79" i="10" s="1"/>
  <c r="N79" i="10" s="1"/>
  <c r="J77" i="10"/>
  <c r="O77" i="10" s="1"/>
  <c r="K77" i="10"/>
  <c r="P77" i="10" s="1"/>
  <c r="I77" i="10"/>
  <c r="N77" i="10" s="1"/>
  <c r="E74" i="10"/>
  <c r="O81" i="10"/>
  <c r="I75" i="10"/>
  <c r="N75" i="10" s="1"/>
  <c r="E76" i="10"/>
  <c r="J69" i="10"/>
  <c r="O69" i="10" s="1"/>
  <c r="Q81" i="11"/>
  <c r="V81" i="11" s="1"/>
  <c r="R81" i="11"/>
  <c r="W81" i="11" s="1"/>
  <c r="S76" i="11"/>
  <c r="X76" i="11" s="1"/>
  <c r="Q76" i="11"/>
  <c r="V76" i="11" s="1"/>
  <c r="M79" i="11"/>
  <c r="M77" i="11"/>
  <c r="M78" i="11"/>
  <c r="R71" i="11"/>
  <c r="W71" i="11" s="1"/>
  <c r="K69" i="10"/>
  <c r="P69" i="10" s="1"/>
  <c r="I69" i="10"/>
  <c r="N69" i="10" s="1"/>
  <c r="E72" i="10"/>
  <c r="E73" i="10"/>
  <c r="K73" i="10" s="1"/>
  <c r="P73" i="10" s="1"/>
  <c r="E70" i="10"/>
  <c r="E71" i="10"/>
  <c r="K71" i="10" s="1"/>
  <c r="P71" i="10" s="1"/>
  <c r="E68" i="10"/>
  <c r="M72" i="11"/>
  <c r="M70" i="11"/>
  <c r="M69" i="11"/>
  <c r="Q69" i="11" s="1"/>
  <c r="V69" i="11" s="1"/>
  <c r="S71" i="11"/>
  <c r="X71" i="11" s="1"/>
  <c r="Q71" i="11"/>
  <c r="V71" i="11" s="1"/>
  <c r="S68" i="11"/>
  <c r="X68" i="11" s="1"/>
  <c r="Q68" i="11"/>
  <c r="V68" i="11" s="1"/>
  <c r="M73" i="11"/>
  <c r="R68" i="11"/>
  <c r="W68" i="11" s="1"/>
  <c r="M49" i="10"/>
  <c r="M50" i="10"/>
  <c r="M51" i="10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D67" i="10"/>
  <c r="E67" i="10" s="1"/>
  <c r="K67" i="10" s="1"/>
  <c r="P67" i="10" s="1"/>
  <c r="D66" i="10"/>
  <c r="E66" i="10" s="1"/>
  <c r="I66" i="10" s="1"/>
  <c r="N66" i="10" s="1"/>
  <c r="D65" i="10"/>
  <c r="E65" i="10" s="1"/>
  <c r="I65" i="10" s="1"/>
  <c r="N65" i="10" s="1"/>
  <c r="D64" i="10"/>
  <c r="E64" i="10" s="1"/>
  <c r="K64" i="10" s="1"/>
  <c r="P64" i="10" s="1"/>
  <c r="D63" i="10"/>
  <c r="E63" i="10" s="1"/>
  <c r="K63" i="10" s="1"/>
  <c r="P63" i="10" s="1"/>
  <c r="D62" i="10"/>
  <c r="E62" i="10" s="1"/>
  <c r="I62" i="10" s="1"/>
  <c r="N62" i="10" s="1"/>
  <c r="D61" i="10"/>
  <c r="E61" i="10" s="1"/>
  <c r="I61" i="10" s="1"/>
  <c r="N61" i="10" s="1"/>
  <c r="D60" i="10"/>
  <c r="E60" i="10" s="1"/>
  <c r="K60" i="10" s="1"/>
  <c r="P60" i="10" s="1"/>
  <c r="D59" i="10"/>
  <c r="D58" i="10"/>
  <c r="E58" i="10" s="1"/>
  <c r="I58" i="10" s="1"/>
  <c r="N58" i="10" s="1"/>
  <c r="D57" i="10"/>
  <c r="E57" i="10" s="1"/>
  <c r="I57" i="10" s="1"/>
  <c r="N57" i="10" s="1"/>
  <c r="D56" i="10"/>
  <c r="E56" i="10" s="1"/>
  <c r="K56" i="10" s="1"/>
  <c r="P56" i="10" s="1"/>
  <c r="D55" i="10"/>
  <c r="E55" i="10" s="1"/>
  <c r="K55" i="10" s="1"/>
  <c r="P55" i="10" s="1"/>
  <c r="D54" i="10"/>
  <c r="E54" i="10" s="1"/>
  <c r="I54" i="10" s="1"/>
  <c r="N54" i="10" s="1"/>
  <c r="D53" i="10"/>
  <c r="E53" i="10" s="1"/>
  <c r="I53" i="10" s="1"/>
  <c r="N53" i="10" s="1"/>
  <c r="D52" i="10"/>
  <c r="E52" i="10" s="1"/>
  <c r="K52" i="10" s="1"/>
  <c r="P52" i="10" s="1"/>
  <c r="D51" i="10"/>
  <c r="E51" i="10" s="1"/>
  <c r="K51" i="10" s="1"/>
  <c r="P51" i="10" s="1"/>
  <c r="D50" i="10"/>
  <c r="E50" i="10" s="1"/>
  <c r="I50" i="10" s="1"/>
  <c r="N50" i="10" s="1"/>
  <c r="D49" i="10"/>
  <c r="E49" i="10" s="1"/>
  <c r="I49" i="10" s="1"/>
  <c r="N49" i="10" s="1"/>
  <c r="K80" i="10" l="1"/>
  <c r="P80" i="10" s="1"/>
  <c r="I80" i="10"/>
  <c r="N80" i="10" s="1"/>
  <c r="K79" i="10"/>
  <c r="P79" i="10" s="1"/>
  <c r="S80" i="11"/>
  <c r="X80" i="11" s="1"/>
  <c r="Q80" i="11"/>
  <c r="V80" i="11" s="1"/>
  <c r="I82" i="10"/>
  <c r="N82" i="10" s="1"/>
  <c r="K82" i="10"/>
  <c r="P82" i="10" s="1"/>
  <c r="K81" i="10"/>
  <c r="P81" i="10" s="1"/>
  <c r="I81" i="10"/>
  <c r="N81" i="10" s="1"/>
  <c r="Q75" i="11"/>
  <c r="V75" i="11" s="1"/>
  <c r="Q74" i="11"/>
  <c r="V74" i="11" s="1"/>
  <c r="K74" i="10"/>
  <c r="P74" i="10" s="1"/>
  <c r="I74" i="10"/>
  <c r="N74" i="10" s="1"/>
  <c r="I76" i="10"/>
  <c r="N76" i="10" s="1"/>
  <c r="K76" i="10"/>
  <c r="P76" i="10" s="1"/>
  <c r="I71" i="10"/>
  <c r="N71" i="10" s="1"/>
  <c r="Q78" i="11"/>
  <c r="V78" i="11" s="1"/>
  <c r="S78" i="11"/>
  <c r="X78" i="11" s="1"/>
  <c r="S77" i="11"/>
  <c r="X77" i="11" s="1"/>
  <c r="Q77" i="11"/>
  <c r="V77" i="11" s="1"/>
  <c r="S79" i="11"/>
  <c r="X79" i="11" s="1"/>
  <c r="Q79" i="11"/>
  <c r="V79" i="11" s="1"/>
  <c r="S69" i="11"/>
  <c r="X69" i="11" s="1"/>
  <c r="K72" i="10"/>
  <c r="P72" i="10" s="1"/>
  <c r="I72" i="10"/>
  <c r="N72" i="10" s="1"/>
  <c r="I73" i="10"/>
  <c r="N73" i="10" s="1"/>
  <c r="K70" i="10"/>
  <c r="P70" i="10" s="1"/>
  <c r="I70" i="10"/>
  <c r="N70" i="10" s="1"/>
  <c r="E59" i="10"/>
  <c r="K59" i="10" s="1"/>
  <c r="P59" i="10" s="1"/>
  <c r="J59" i="10"/>
  <c r="O59" i="10" s="1"/>
  <c r="I68" i="10"/>
  <c r="N68" i="10" s="1"/>
  <c r="K68" i="10"/>
  <c r="P68" i="10" s="1"/>
  <c r="S70" i="11"/>
  <c r="X70" i="11" s="1"/>
  <c r="Q70" i="11"/>
  <c r="V70" i="11" s="1"/>
  <c r="S72" i="11"/>
  <c r="X72" i="11" s="1"/>
  <c r="Q72" i="11"/>
  <c r="V72" i="11" s="1"/>
  <c r="S73" i="11"/>
  <c r="X73" i="11" s="1"/>
  <c r="Q73" i="11"/>
  <c r="V73" i="11" s="1"/>
  <c r="I52" i="10"/>
  <c r="N52" i="10" s="1"/>
  <c r="I60" i="10"/>
  <c r="N60" i="10" s="1"/>
  <c r="K54" i="10"/>
  <c r="P54" i="10" s="1"/>
  <c r="K62" i="10"/>
  <c r="P62" i="10" s="1"/>
  <c r="I56" i="10"/>
  <c r="N56" i="10" s="1"/>
  <c r="I64" i="10"/>
  <c r="N64" i="10" s="1"/>
  <c r="K50" i="10"/>
  <c r="P50" i="10" s="1"/>
  <c r="K58" i="10"/>
  <c r="P58" i="10" s="1"/>
  <c r="K66" i="10"/>
  <c r="P66" i="10" s="1"/>
  <c r="J49" i="10"/>
  <c r="O49" i="10" s="1"/>
  <c r="J61" i="10"/>
  <c r="O61" i="10" s="1"/>
  <c r="K49" i="10"/>
  <c r="P49" i="10" s="1"/>
  <c r="I51" i="10"/>
  <c r="N51" i="10" s="1"/>
  <c r="J52" i="10"/>
  <c r="O52" i="10" s="1"/>
  <c r="K53" i="10"/>
  <c r="P53" i="10" s="1"/>
  <c r="I55" i="10"/>
  <c r="N55" i="10" s="1"/>
  <c r="J56" i="10"/>
  <c r="O56" i="10" s="1"/>
  <c r="K57" i="10"/>
  <c r="P57" i="10" s="1"/>
  <c r="J60" i="10"/>
  <c r="O60" i="10" s="1"/>
  <c r="K61" i="10"/>
  <c r="P61" i="10" s="1"/>
  <c r="I63" i="10"/>
  <c r="N63" i="10" s="1"/>
  <c r="J64" i="10"/>
  <c r="O64" i="10" s="1"/>
  <c r="K65" i="10"/>
  <c r="P65" i="10" s="1"/>
  <c r="I67" i="10"/>
  <c r="N67" i="10" s="1"/>
  <c r="J53" i="10"/>
  <c r="O53" i="10" s="1"/>
  <c r="J65" i="10"/>
  <c r="O65" i="10" s="1"/>
  <c r="J51" i="10"/>
  <c r="O51" i="10" s="1"/>
  <c r="J55" i="10"/>
  <c r="O55" i="10" s="1"/>
  <c r="J63" i="10"/>
  <c r="O63" i="10" s="1"/>
  <c r="J67" i="10"/>
  <c r="O67" i="10" s="1"/>
  <c r="J57" i="10"/>
  <c r="O57" i="10" s="1"/>
  <c r="J50" i="10"/>
  <c r="O50" i="10" s="1"/>
  <c r="J54" i="10"/>
  <c r="O54" i="10" s="1"/>
  <c r="J58" i="10"/>
  <c r="O58" i="10" s="1"/>
  <c r="J62" i="10"/>
  <c r="O62" i="10" s="1"/>
  <c r="J66" i="10"/>
  <c r="O66" i="10" s="1"/>
  <c r="L57" i="11"/>
  <c r="R57" i="11" s="1"/>
  <c r="I59" i="10" l="1"/>
  <c r="N59" i="10" s="1"/>
  <c r="U67" i="11"/>
  <c r="L67" i="11"/>
  <c r="R67" i="11" s="1"/>
  <c r="K67" i="11"/>
  <c r="J67" i="11"/>
  <c r="U66" i="11"/>
  <c r="L66" i="11"/>
  <c r="R66" i="11" s="1"/>
  <c r="K66" i="11"/>
  <c r="J66" i="11"/>
  <c r="U65" i="11"/>
  <c r="L65" i="11"/>
  <c r="R65" i="11" s="1"/>
  <c r="W65" i="11" s="1"/>
  <c r="K65" i="11"/>
  <c r="J65" i="11"/>
  <c r="U64" i="11"/>
  <c r="L64" i="11"/>
  <c r="M64" i="11" s="1"/>
  <c r="K64" i="11"/>
  <c r="J64" i="11"/>
  <c r="U62" i="11"/>
  <c r="L62" i="11"/>
  <c r="R62" i="11" s="1"/>
  <c r="K62" i="11"/>
  <c r="J62" i="11"/>
  <c r="U61" i="11"/>
  <c r="L61" i="11"/>
  <c r="R61" i="11" s="1"/>
  <c r="W61" i="11" s="1"/>
  <c r="K61" i="11"/>
  <c r="J61" i="11"/>
  <c r="U58" i="11"/>
  <c r="L58" i="11"/>
  <c r="R58" i="11" s="1"/>
  <c r="W58" i="11" s="1"/>
  <c r="K58" i="11"/>
  <c r="J58" i="11"/>
  <c r="U60" i="11"/>
  <c r="L60" i="11"/>
  <c r="R60" i="11" s="1"/>
  <c r="W60" i="11" s="1"/>
  <c r="K60" i="11"/>
  <c r="J60" i="11"/>
  <c r="U59" i="11"/>
  <c r="L59" i="11"/>
  <c r="R59" i="11" s="1"/>
  <c r="W59" i="11" s="1"/>
  <c r="K59" i="11"/>
  <c r="J59" i="11"/>
  <c r="U57" i="11"/>
  <c r="W57" i="11"/>
  <c r="K57" i="11"/>
  <c r="J57" i="11"/>
  <c r="U55" i="11"/>
  <c r="L55" i="11"/>
  <c r="R55" i="11" s="1"/>
  <c r="K55" i="11"/>
  <c r="J55" i="11"/>
  <c r="U52" i="11"/>
  <c r="L52" i="11"/>
  <c r="R52" i="11" s="1"/>
  <c r="K52" i="11"/>
  <c r="J52" i="11"/>
  <c r="U56" i="11"/>
  <c r="L56" i="11"/>
  <c r="M56" i="11" s="1"/>
  <c r="S56" i="11" s="1"/>
  <c r="K56" i="11"/>
  <c r="J56" i="11"/>
  <c r="U54" i="11"/>
  <c r="L54" i="11"/>
  <c r="M54" i="11" s="1"/>
  <c r="K54" i="11"/>
  <c r="J54" i="11"/>
  <c r="U51" i="11"/>
  <c r="L51" i="11"/>
  <c r="M51" i="11" s="1"/>
  <c r="K51" i="11"/>
  <c r="J51" i="11"/>
  <c r="U50" i="11"/>
  <c r="R50" i="11"/>
  <c r="K50" i="11"/>
  <c r="J50" i="11"/>
  <c r="U49" i="11"/>
  <c r="L49" i="11"/>
  <c r="R49" i="11" s="1"/>
  <c r="W49" i="11" s="1"/>
  <c r="K49" i="11"/>
  <c r="J49" i="11"/>
  <c r="U63" i="11"/>
  <c r="L63" i="11"/>
  <c r="R63" i="11" s="1"/>
  <c r="K63" i="11"/>
  <c r="J63" i="11"/>
  <c r="M59" i="11" l="1"/>
  <c r="S59" i="11" s="1"/>
  <c r="X59" i="11" s="1"/>
  <c r="M65" i="11"/>
  <c r="Q65" i="11" s="1"/>
  <c r="V65" i="11" s="1"/>
  <c r="M67" i="11"/>
  <c r="S67" i="11" s="1"/>
  <c r="X67" i="11" s="1"/>
  <c r="M52" i="11"/>
  <c r="S52" i="11" s="1"/>
  <c r="X52" i="11" s="1"/>
  <c r="R56" i="11"/>
  <c r="W56" i="11" s="1"/>
  <c r="W62" i="11"/>
  <c r="W55" i="11"/>
  <c r="W52" i="11"/>
  <c r="W50" i="11"/>
  <c r="W67" i="11"/>
  <c r="W66" i="11"/>
  <c r="S64" i="11"/>
  <c r="X64" i="11" s="1"/>
  <c r="Q64" i="11"/>
  <c r="V64" i="11" s="1"/>
  <c r="R64" i="11"/>
  <c r="W64" i="11" s="1"/>
  <c r="M66" i="11"/>
  <c r="S66" i="11" s="1"/>
  <c r="M62" i="11"/>
  <c r="S62" i="11" s="1"/>
  <c r="M61" i="11"/>
  <c r="M58" i="11"/>
  <c r="M60" i="11"/>
  <c r="W63" i="11"/>
  <c r="R54" i="11"/>
  <c r="W54" i="11" s="1"/>
  <c r="M57" i="11"/>
  <c r="M55" i="11"/>
  <c r="S55" i="11" s="1"/>
  <c r="S54" i="11"/>
  <c r="X54" i="11" s="1"/>
  <c r="Q54" i="11"/>
  <c r="V54" i="11" s="1"/>
  <c r="Q56" i="11"/>
  <c r="V56" i="11" s="1"/>
  <c r="X56" i="11"/>
  <c r="Q51" i="11"/>
  <c r="V51" i="11" s="1"/>
  <c r="S51" i="11"/>
  <c r="X51" i="11" s="1"/>
  <c r="R51" i="11"/>
  <c r="W51" i="11" s="1"/>
  <c r="M50" i="11"/>
  <c r="S50" i="11" s="1"/>
  <c r="M49" i="11"/>
  <c r="M63" i="11"/>
  <c r="S63" i="11" s="1"/>
  <c r="U53" i="11"/>
  <c r="L53" i="11"/>
  <c r="J53" i="11"/>
  <c r="K53" i="11"/>
  <c r="Q67" i="11" l="1"/>
  <c r="V67" i="11" s="1"/>
  <c r="Q59" i="11"/>
  <c r="V59" i="11" s="1"/>
  <c r="S65" i="11"/>
  <c r="X65" i="11" s="1"/>
  <c r="Q52" i="11"/>
  <c r="V52" i="11" s="1"/>
  <c r="M53" i="11"/>
  <c r="Q53" i="11" s="1"/>
  <c r="V53" i="11" s="1"/>
  <c r="R53" i="11"/>
  <c r="W53" i="11" s="1"/>
  <c r="Q66" i="11"/>
  <c r="V66" i="11" s="1"/>
  <c r="X66" i="11"/>
  <c r="Q62" i="11"/>
  <c r="V62" i="11" s="1"/>
  <c r="X62" i="11"/>
  <c r="Q61" i="11"/>
  <c r="V61" i="11" s="1"/>
  <c r="S61" i="11"/>
  <c r="X61" i="11" s="1"/>
  <c r="Q58" i="11"/>
  <c r="V58" i="11" s="1"/>
  <c r="S58" i="11"/>
  <c r="X58" i="11" s="1"/>
  <c r="Q60" i="11"/>
  <c r="V60" i="11" s="1"/>
  <c r="S60" i="11"/>
  <c r="X60" i="11" s="1"/>
  <c r="Q57" i="11"/>
  <c r="V57" i="11" s="1"/>
  <c r="S57" i="11"/>
  <c r="X57" i="11" s="1"/>
  <c r="Q55" i="11"/>
  <c r="V55" i="11" s="1"/>
  <c r="X55" i="11"/>
  <c r="X50" i="11"/>
  <c r="Q50" i="11"/>
  <c r="V50" i="11" s="1"/>
  <c r="Q49" i="11"/>
  <c r="V49" i="11" s="1"/>
  <c r="S49" i="11"/>
  <c r="X49" i="11" s="1"/>
  <c r="X63" i="11"/>
  <c r="Q63" i="11"/>
  <c r="V63" i="11" s="1"/>
  <c r="M40" i="10"/>
  <c r="M41" i="10"/>
  <c r="M42" i="10"/>
  <c r="M43" i="10"/>
  <c r="M44" i="10"/>
  <c r="M45" i="10"/>
  <c r="M46" i="10"/>
  <c r="M47" i="10"/>
  <c r="M48" i="10"/>
  <c r="D48" i="10"/>
  <c r="J48" i="10" s="1"/>
  <c r="O48" i="10" s="1"/>
  <c r="D47" i="10"/>
  <c r="J47" i="10" s="1"/>
  <c r="O47" i="10" s="1"/>
  <c r="D46" i="10"/>
  <c r="J46" i="10" s="1"/>
  <c r="O46" i="10" s="1"/>
  <c r="D45" i="10"/>
  <c r="E45" i="10" s="1"/>
  <c r="D44" i="10"/>
  <c r="E44" i="10" s="1"/>
  <c r="D43" i="10"/>
  <c r="J43" i="10" s="1"/>
  <c r="O43" i="10" s="1"/>
  <c r="D42" i="10"/>
  <c r="J42" i="10" s="1"/>
  <c r="O42" i="10" s="1"/>
  <c r="D41" i="10"/>
  <c r="E41" i="10" s="1"/>
  <c r="D40" i="10"/>
  <c r="E40" i="10" s="1"/>
  <c r="M37" i="10"/>
  <c r="M38" i="10"/>
  <c r="D38" i="10"/>
  <c r="E38" i="10" s="1"/>
  <c r="D37" i="10"/>
  <c r="J37" i="10" s="1"/>
  <c r="O37" i="10" s="1"/>
  <c r="U38" i="11"/>
  <c r="L38" i="11"/>
  <c r="R38" i="11" s="1"/>
  <c r="W38" i="11" s="1"/>
  <c r="K38" i="11"/>
  <c r="J38" i="11"/>
  <c r="U37" i="11"/>
  <c r="L37" i="11"/>
  <c r="R37" i="11" s="1"/>
  <c r="W37" i="11" s="1"/>
  <c r="K37" i="11"/>
  <c r="J37" i="11"/>
  <c r="S53" i="11" l="1"/>
  <c r="X53" i="11" s="1"/>
  <c r="J45" i="10"/>
  <c r="O45" i="10" s="1"/>
  <c r="M38" i="11"/>
  <c r="S38" i="11" s="1"/>
  <c r="X38" i="11" s="1"/>
  <c r="J38" i="10"/>
  <c r="O38" i="10" s="1"/>
  <c r="J41" i="10"/>
  <c r="O41" i="10" s="1"/>
  <c r="J40" i="10"/>
  <c r="O40" i="10" s="1"/>
  <c r="E42" i="10"/>
  <c r="K42" i="10" s="1"/>
  <c r="P42" i="10" s="1"/>
  <c r="J44" i="10"/>
  <c r="O44" i="10" s="1"/>
  <c r="E46" i="10"/>
  <c r="I46" i="10" s="1"/>
  <c r="N46" i="10" s="1"/>
  <c r="I40" i="10"/>
  <c r="N40" i="10" s="1"/>
  <c r="K40" i="10"/>
  <c r="P40" i="10" s="1"/>
  <c r="K44" i="10"/>
  <c r="P44" i="10" s="1"/>
  <c r="I44" i="10"/>
  <c r="N44" i="10" s="1"/>
  <c r="K41" i="10"/>
  <c r="P41" i="10" s="1"/>
  <c r="I41" i="10"/>
  <c r="N41" i="10" s="1"/>
  <c r="I45" i="10"/>
  <c r="N45" i="10" s="1"/>
  <c r="K45" i="10"/>
  <c r="P45" i="10" s="1"/>
  <c r="E43" i="10"/>
  <c r="E47" i="10"/>
  <c r="E48" i="10"/>
  <c r="I38" i="10"/>
  <c r="N38" i="10" s="1"/>
  <c r="K38" i="10"/>
  <c r="P38" i="10" s="1"/>
  <c r="E37" i="10"/>
  <c r="M37" i="11"/>
  <c r="Q38" i="11" l="1"/>
  <c r="V38" i="11" s="1"/>
  <c r="K46" i="10"/>
  <c r="P46" i="10" s="1"/>
  <c r="I42" i="10"/>
  <c r="N42" i="10" s="1"/>
  <c r="K48" i="10"/>
  <c r="P48" i="10" s="1"/>
  <c r="I48" i="10"/>
  <c r="N48" i="10" s="1"/>
  <c r="K47" i="10"/>
  <c r="P47" i="10" s="1"/>
  <c r="I47" i="10"/>
  <c r="N47" i="10" s="1"/>
  <c r="I43" i="10"/>
  <c r="N43" i="10" s="1"/>
  <c r="K43" i="10"/>
  <c r="P43" i="10" s="1"/>
  <c r="I37" i="10"/>
  <c r="N37" i="10" s="1"/>
  <c r="K37" i="10"/>
  <c r="P37" i="10" s="1"/>
  <c r="Q37" i="11"/>
  <c r="V37" i="11" s="1"/>
  <c r="S37" i="11"/>
  <c r="X37" i="11" s="1"/>
  <c r="U48" i="11" l="1"/>
  <c r="L48" i="11"/>
  <c r="M48" i="11" s="1"/>
  <c r="Q48" i="11" s="1"/>
  <c r="V48" i="11" s="1"/>
  <c r="K48" i="11"/>
  <c r="J48" i="11"/>
  <c r="J40" i="11"/>
  <c r="U47" i="11"/>
  <c r="L47" i="11"/>
  <c r="R47" i="11" s="1"/>
  <c r="W47" i="11" s="1"/>
  <c r="K47" i="11"/>
  <c r="J47" i="11"/>
  <c r="U46" i="11"/>
  <c r="L46" i="11"/>
  <c r="M46" i="11" s="1"/>
  <c r="K46" i="11"/>
  <c r="J46" i="11"/>
  <c r="U45" i="11"/>
  <c r="L45" i="11"/>
  <c r="M45" i="11" s="1"/>
  <c r="Q45" i="11" s="1"/>
  <c r="V45" i="11" s="1"/>
  <c r="U44" i="11"/>
  <c r="R48" i="11" l="1"/>
  <c r="W48" i="11" s="1"/>
  <c r="S48" i="11"/>
  <c r="X48" i="11" s="1"/>
  <c r="M47" i="11"/>
  <c r="Q47" i="11" s="1"/>
  <c r="V47" i="11" s="1"/>
  <c r="R45" i="11"/>
  <c r="W45" i="11" s="1"/>
  <c r="S45" i="11"/>
  <c r="X45" i="11" s="1"/>
  <c r="S46" i="11"/>
  <c r="X46" i="11" s="1"/>
  <c r="Q46" i="11"/>
  <c r="V46" i="11" s="1"/>
  <c r="R46" i="11"/>
  <c r="W46" i="11" s="1"/>
  <c r="L44" i="11"/>
  <c r="U43" i="11"/>
  <c r="L43" i="11"/>
  <c r="M43" i="11" s="1"/>
  <c r="Q43" i="11" s="1"/>
  <c r="V43" i="11" s="1"/>
  <c r="U42" i="11"/>
  <c r="L42" i="11"/>
  <c r="K45" i="11"/>
  <c r="J45" i="11"/>
  <c r="K44" i="11"/>
  <c r="J44" i="11"/>
  <c r="K43" i="11"/>
  <c r="J43" i="11"/>
  <c r="K42" i="11"/>
  <c r="J42" i="11"/>
  <c r="U41" i="11"/>
  <c r="L41" i="11"/>
  <c r="M41" i="11" s="1"/>
  <c r="Q41" i="11" s="1"/>
  <c r="V41" i="11" s="1"/>
  <c r="L40" i="11"/>
  <c r="K41" i="11"/>
  <c r="J41" i="11"/>
  <c r="U40" i="11"/>
  <c r="K40" i="11"/>
  <c r="M44" i="11" l="1"/>
  <c r="S44" i="11" s="1"/>
  <c r="X44" i="11" s="1"/>
  <c r="R44" i="11"/>
  <c r="W44" i="11" s="1"/>
  <c r="R42" i="11"/>
  <c r="W42" i="11" s="1"/>
  <c r="S47" i="11"/>
  <c r="X47" i="11" s="1"/>
  <c r="R40" i="11"/>
  <c r="W40" i="11" s="1"/>
  <c r="S43" i="11"/>
  <c r="X43" i="11" s="1"/>
  <c r="R43" i="11"/>
  <c r="W43" i="11" s="1"/>
  <c r="M42" i="11"/>
  <c r="S42" i="11" s="1"/>
  <c r="X42" i="11" s="1"/>
  <c r="R41" i="11"/>
  <c r="W41" i="11" s="1"/>
  <c r="S41" i="11"/>
  <c r="X41" i="11" s="1"/>
  <c r="M40" i="11"/>
  <c r="Q40" i="11" s="1"/>
  <c r="V40" i="11" s="1"/>
  <c r="Q44" i="11" l="1"/>
  <c r="V44" i="11" s="1"/>
  <c r="Q42" i="11"/>
  <c r="V42" i="11" s="1"/>
  <c r="S40" i="11"/>
  <c r="X40" i="11" s="1"/>
  <c r="L35" i="11" l="1"/>
  <c r="M35" i="11" s="1"/>
  <c r="K39" i="11"/>
  <c r="J39" i="11"/>
  <c r="K36" i="11"/>
  <c r="J36" i="11"/>
  <c r="K34" i="11"/>
  <c r="J34" i="11"/>
  <c r="K33" i="11"/>
  <c r="J33" i="11"/>
  <c r="K32" i="11"/>
  <c r="J32" i="11"/>
  <c r="K31" i="11"/>
  <c r="J31" i="11"/>
  <c r="K30" i="11"/>
  <c r="J30" i="11"/>
  <c r="K29" i="11"/>
  <c r="J29" i="11"/>
  <c r="K28" i="11"/>
  <c r="J28" i="11"/>
  <c r="K27" i="11"/>
  <c r="J27" i="11"/>
  <c r="K26" i="11"/>
  <c r="J26" i="11"/>
  <c r="U39" i="11" l="1"/>
  <c r="L39" i="11"/>
  <c r="M39" i="11" s="1"/>
  <c r="U36" i="11"/>
  <c r="L36" i="11"/>
  <c r="R36" i="11" s="1"/>
  <c r="W36" i="11" s="1"/>
  <c r="U35" i="11"/>
  <c r="U32" i="11"/>
  <c r="L32" i="11"/>
  <c r="M32" i="11" s="1"/>
  <c r="U31" i="11"/>
  <c r="L31" i="11"/>
  <c r="R31" i="11" s="1"/>
  <c r="W31" i="11" s="1"/>
  <c r="U28" i="11"/>
  <c r="L28" i="11"/>
  <c r="R28" i="11" s="1"/>
  <c r="W28" i="11" s="1"/>
  <c r="U27" i="11"/>
  <c r="L27" i="11"/>
  <c r="M27" i="11" s="1"/>
  <c r="Q27" i="11" s="1"/>
  <c r="U26" i="11"/>
  <c r="L26" i="11"/>
  <c r="M26" i="11" s="1"/>
  <c r="Q26" i="11" s="1"/>
  <c r="R26" i="11" l="1"/>
  <c r="W26" i="11" s="1"/>
  <c r="R32" i="11"/>
  <c r="W32" i="11" s="1"/>
  <c r="M36" i="11"/>
  <c r="S36" i="11" s="1"/>
  <c r="X36" i="11" s="1"/>
  <c r="M28" i="11"/>
  <c r="Q28" i="11" s="1"/>
  <c r="R27" i="11"/>
  <c r="W27" i="11" s="1"/>
  <c r="S26" i="11"/>
  <c r="X26" i="11" s="1"/>
  <c r="V26" i="11"/>
  <c r="Q32" i="11"/>
  <c r="V32" i="11" s="1"/>
  <c r="S32" i="11"/>
  <c r="X32" i="11" s="1"/>
  <c r="Q39" i="11"/>
  <c r="V39" i="11" s="1"/>
  <c r="S39" i="11"/>
  <c r="X39" i="11" s="1"/>
  <c r="S27" i="11"/>
  <c r="X27" i="11" s="1"/>
  <c r="V27" i="11"/>
  <c r="S35" i="11"/>
  <c r="X35" i="11" s="1"/>
  <c r="Q35" i="11"/>
  <c r="V35" i="11" s="1"/>
  <c r="M31" i="11"/>
  <c r="R35" i="11"/>
  <c r="W35" i="11" s="1"/>
  <c r="R39" i="11"/>
  <c r="W39" i="11" s="1"/>
  <c r="V28" i="11" l="1"/>
  <c r="S28" i="11"/>
  <c r="X28" i="11" s="1"/>
  <c r="Q36" i="11"/>
  <c r="V36" i="11" s="1"/>
  <c r="S31" i="11"/>
  <c r="X31" i="11" s="1"/>
  <c r="Q31" i="11"/>
  <c r="V31" i="11" s="1"/>
  <c r="M39" i="10" l="1"/>
  <c r="D39" i="10"/>
  <c r="E39" i="10" s="1"/>
  <c r="M36" i="10"/>
  <c r="D36" i="10"/>
  <c r="J36" i="10" s="1"/>
  <c r="M35" i="10"/>
  <c r="D35" i="10"/>
  <c r="J35" i="10" s="1"/>
  <c r="M32" i="10"/>
  <c r="D32" i="10"/>
  <c r="E32" i="10" s="1"/>
  <c r="M31" i="10"/>
  <c r="D31" i="10"/>
  <c r="J31" i="10" s="1"/>
  <c r="M28" i="10"/>
  <c r="D28" i="10"/>
  <c r="J28" i="10" s="1"/>
  <c r="M27" i="10"/>
  <c r="D27" i="10"/>
  <c r="J27" i="10" s="1"/>
  <c r="O27" i="10" s="1"/>
  <c r="M26" i="10"/>
  <c r="D26" i="10"/>
  <c r="E26" i="10" s="1"/>
  <c r="M25" i="10"/>
  <c r="E35" i="10" l="1"/>
  <c r="K35" i="10" s="1"/>
  <c r="P35" i="10" s="1"/>
  <c r="E27" i="10"/>
  <c r="E28" i="10"/>
  <c r="K28" i="10" s="1"/>
  <c r="P28" i="10" s="1"/>
  <c r="J26" i="10"/>
  <c r="O26" i="10" s="1"/>
  <c r="J32" i="10"/>
  <c r="O32" i="10" s="1"/>
  <c r="J39" i="10"/>
  <c r="O39" i="10" s="1"/>
  <c r="J25" i="10"/>
  <c r="E25" i="10"/>
  <c r="D34" i="10"/>
  <c r="D29" i="10"/>
  <c r="D33" i="10"/>
  <c r="D30" i="10"/>
  <c r="O28" i="10"/>
  <c r="I26" i="10"/>
  <c r="K26" i="10"/>
  <c r="I39" i="10"/>
  <c r="K39" i="10"/>
  <c r="O31" i="10"/>
  <c r="I32" i="10"/>
  <c r="K32" i="10"/>
  <c r="O36" i="10"/>
  <c r="E31" i="10"/>
  <c r="O35" i="10"/>
  <c r="E36" i="10"/>
  <c r="I35" i="10" l="1"/>
  <c r="N35" i="10" s="1"/>
  <c r="I28" i="10"/>
  <c r="N28" i="10" s="1"/>
  <c r="K27" i="10"/>
  <c r="P27" i="10" s="1"/>
  <c r="I27" i="10"/>
  <c r="N27" i="10" s="1"/>
  <c r="P32" i="10"/>
  <c r="I31" i="10"/>
  <c r="K31" i="10"/>
  <c r="E34" i="10"/>
  <c r="J34" i="10"/>
  <c r="H34" i="10"/>
  <c r="I36" i="10"/>
  <c r="K36" i="10"/>
  <c r="P39" i="10"/>
  <c r="P26" i="10"/>
  <c r="E30" i="10"/>
  <c r="H30" i="10"/>
  <c r="J30" i="10"/>
  <c r="I25" i="10"/>
  <c r="K25" i="10"/>
  <c r="E29" i="10"/>
  <c r="H29" i="10"/>
  <c r="J29" i="10"/>
  <c r="N32" i="10"/>
  <c r="N39" i="10"/>
  <c r="N26" i="10"/>
  <c r="E33" i="10"/>
  <c r="J33" i="10"/>
  <c r="H33" i="10"/>
  <c r="O25" i="10"/>
  <c r="M29" i="10" l="1"/>
  <c r="N36" i="10"/>
  <c r="N25" i="10"/>
  <c r="N31" i="10"/>
  <c r="M33" i="10"/>
  <c r="O30" i="10"/>
  <c r="O34" i="10"/>
  <c r="K33" i="10"/>
  <c r="I33" i="10"/>
  <c r="P25" i="10"/>
  <c r="K30" i="10"/>
  <c r="I30" i="10"/>
  <c r="P31" i="10"/>
  <c r="I29" i="10"/>
  <c r="K29" i="10"/>
  <c r="M34" i="10"/>
  <c r="O33" i="10"/>
  <c r="O29" i="10"/>
  <c r="M30" i="10"/>
  <c r="P36" i="10"/>
  <c r="I34" i="10"/>
  <c r="K34" i="10"/>
  <c r="P34" i="10" l="1"/>
  <c r="N30" i="10"/>
  <c r="N29" i="10"/>
  <c r="P33" i="10"/>
  <c r="P29" i="10"/>
  <c r="N33" i="10"/>
  <c r="N34" i="10"/>
  <c r="P30" i="10"/>
  <c r="L30" i="11" l="1"/>
  <c r="R30" i="11" s="1"/>
  <c r="W30" i="11" s="1"/>
  <c r="L33" i="11"/>
  <c r="M33" i="11" s="1"/>
  <c r="P29" i="11"/>
  <c r="U29" i="11" s="1"/>
  <c r="L34" i="11"/>
  <c r="R34" i="11" s="1"/>
  <c r="W34" i="11" s="1"/>
  <c r="R33" i="11" l="1"/>
  <c r="W33" i="11" s="1"/>
  <c r="P34" i="11"/>
  <c r="U34" i="11" s="1"/>
  <c r="R29" i="11"/>
  <c r="W29" i="11" s="1"/>
  <c r="S33" i="11"/>
  <c r="X33" i="11" s="1"/>
  <c r="Q33" i="11"/>
  <c r="V33" i="11" s="1"/>
  <c r="M34" i="11"/>
  <c r="P30" i="11"/>
  <c r="U30" i="11" s="1"/>
  <c r="M29" i="11"/>
  <c r="Q29" i="11" s="1"/>
  <c r="M30" i="11"/>
  <c r="Q30" i="11" s="1"/>
  <c r="P33" i="11"/>
  <c r="U33" i="11" s="1"/>
  <c r="S29" i="11" l="1"/>
  <c r="X29" i="11" s="1"/>
  <c r="V29" i="11"/>
  <c r="V30" i="11"/>
  <c r="S30" i="11"/>
  <c r="X30" i="11" s="1"/>
  <c r="Q34" i="11"/>
  <c r="V34" i="11" s="1"/>
  <c r="S34" i="11"/>
  <c r="X34" i="11" s="1"/>
  <c r="U23" i="11"/>
  <c r="L23" i="11"/>
  <c r="L21" i="11"/>
  <c r="U21" i="11"/>
  <c r="U24" i="11"/>
  <c r="U22" i="11"/>
  <c r="L24" i="11"/>
  <c r="M24" i="11" l="1"/>
  <c r="R24" i="11"/>
  <c r="W24" i="11" s="1"/>
  <c r="M23" i="11"/>
  <c r="R23" i="11"/>
  <c r="W23" i="11" s="1"/>
  <c r="M22" i="11"/>
  <c r="Q22" i="11" s="1"/>
  <c r="W22" i="11"/>
  <c r="M21" i="11"/>
  <c r="Q21" i="11" s="1"/>
  <c r="R21" i="11"/>
  <c r="W21" i="11" s="1"/>
  <c r="Q23" i="11" l="1"/>
  <c r="V23" i="11" s="1"/>
  <c r="S23" i="11"/>
  <c r="X23" i="11" s="1"/>
  <c r="Q24" i="11"/>
  <c r="V24" i="11" s="1"/>
  <c r="S24" i="11"/>
  <c r="X24" i="11" s="1"/>
  <c r="S22" i="11"/>
  <c r="X22" i="11" s="1"/>
  <c r="V22" i="11"/>
  <c r="V21" i="11"/>
  <c r="S21" i="11"/>
  <c r="X21" i="11" s="1"/>
  <c r="L20" i="11"/>
  <c r="U20" i="11"/>
  <c r="R20" i="11" l="1"/>
  <c r="W20" i="11" s="1"/>
  <c r="M20" i="11"/>
  <c r="Q20" i="11" s="1"/>
  <c r="V20" i="11" l="1"/>
  <c r="S20" i="11"/>
  <c r="X20" i="11" s="1"/>
</calcChain>
</file>

<file path=xl/sharedStrings.xml><?xml version="1.0" encoding="utf-8"?>
<sst xmlns="http://schemas.openxmlformats.org/spreadsheetml/2006/main" count="371" uniqueCount="118">
  <si>
    <t>Model</t>
    <phoneticPr fontId="2"/>
  </si>
  <si>
    <t>BRC-X1000</t>
    <phoneticPr fontId="2"/>
  </si>
  <si>
    <t>Wide-end</t>
    <phoneticPr fontId="2"/>
  </si>
  <si>
    <t>Horizontal</t>
    <phoneticPr fontId="2"/>
  </si>
  <si>
    <t>Vertical</t>
    <phoneticPr fontId="2"/>
  </si>
  <si>
    <t>Viewing Angle (degree) (typical)</t>
    <phoneticPr fontId="2"/>
  </si>
  <si>
    <t>Tele-end</t>
    <phoneticPr fontId="2"/>
  </si>
  <si>
    <t>BRC-H800</t>
    <phoneticPr fontId="2"/>
  </si>
  <si>
    <t>HD Normal</t>
    <phoneticPr fontId="2"/>
  </si>
  <si>
    <t>BRC-H900</t>
    <phoneticPr fontId="2"/>
  </si>
  <si>
    <t>Resolution Setting / Mode</t>
    <phoneticPr fontId="2"/>
  </si>
  <si>
    <t>Enter Distance (m)</t>
    <phoneticPr fontId="2"/>
  </si>
  <si>
    <t>Enter Distance (feet)</t>
    <phoneticPr fontId="2"/>
  </si>
  <si>
    <t>4K CIZ:OFF *1</t>
    <phoneticPr fontId="2"/>
  </si>
  <si>
    <t>4K CIZ:ON *1</t>
    <phoneticPr fontId="2"/>
  </si>
  <si>
    <t>HD CIZ:ON TeleConv:OFF  *1 *2</t>
    <phoneticPr fontId="2"/>
  </si>
  <si>
    <t>HD CIZ:OFF TeleConv:ON  *1 *2</t>
    <phoneticPr fontId="2"/>
  </si>
  <si>
    <t>HD CIZ:ON TeleConv:ON  *1 *2</t>
    <phoneticPr fontId="2"/>
  </si>
  <si>
    <t>HD CIZ:OFF TeleConv:OFF  *1 *2</t>
    <phoneticPr fontId="2"/>
  </si>
  <si>
    <t>HD CIZ:ON TeleConv:OFF  *1 *2</t>
    <phoneticPr fontId="2"/>
  </si>
  <si>
    <t>HD CIZ:OFF TeleConv:ON  *1 *2</t>
    <phoneticPr fontId="2"/>
  </si>
  <si>
    <t>Note)</t>
    <phoneticPr fontId="2"/>
  </si>
  <si>
    <t>Full HD CIZ:OFF TeleConv:OFF *1 *2</t>
    <phoneticPr fontId="2"/>
  </si>
  <si>
    <t>センサーサイズ</t>
    <phoneticPr fontId="2"/>
  </si>
  <si>
    <t>レンズ焦点距離</t>
    <rPh sb="3" eb="5">
      <t>ショウテン</t>
    </rPh>
    <rPh sb="5" eb="7">
      <t>キョリ</t>
    </rPh>
    <phoneticPr fontId="2"/>
  </si>
  <si>
    <r>
      <t>W</t>
    </r>
    <r>
      <rPr>
        <b/>
        <sz val="12"/>
        <color theme="0"/>
        <rFont val="ＭＳ Ｐゴシック"/>
        <family val="3"/>
        <charset val="128"/>
      </rPr>
      <t>端(㎜)</t>
    </r>
    <rPh sb="1" eb="2">
      <t>タン</t>
    </rPh>
    <phoneticPr fontId="2"/>
  </si>
  <si>
    <r>
      <t>T</t>
    </r>
    <r>
      <rPr>
        <b/>
        <sz val="12"/>
        <color theme="0"/>
        <rFont val="ＭＳ Ｐゴシック"/>
        <family val="3"/>
        <charset val="128"/>
      </rPr>
      <t>端(㎜)</t>
    </r>
    <rPh sb="1" eb="2">
      <t>タン</t>
    </rPh>
    <phoneticPr fontId="2"/>
  </si>
  <si>
    <t>2) *2 TeleConv: Teleconvertor function</t>
    <phoneticPr fontId="2"/>
  </si>
  <si>
    <t>3) The values shown in this document are based on calculated values.</t>
    <phoneticPr fontId="2"/>
  </si>
  <si>
    <t>4) It cannot be guaranteed and may differ from actual.</t>
    <phoneticPr fontId="2"/>
  </si>
  <si>
    <t>1) *1 CIZ: Clear Image Zoom function</t>
    <phoneticPr fontId="2"/>
  </si>
  <si>
    <t>SRG-300H/300SE/360SHE</t>
    <phoneticPr fontId="2"/>
  </si>
  <si>
    <t>SRG-120DH/120DS/120DU</t>
    <phoneticPr fontId="2"/>
  </si>
  <si>
    <t>Field of View Size (m) (reference)</t>
    <phoneticPr fontId="2"/>
  </si>
  <si>
    <t>Field of View Size (feet) (reference)</t>
    <phoneticPr fontId="2"/>
  </si>
  <si>
    <t>H(pixcel)</t>
    <phoneticPr fontId="2"/>
  </si>
  <si>
    <t>V(pixcel)</t>
    <phoneticPr fontId="2"/>
  </si>
  <si>
    <t>IMX183CQL-13(8-753-417-52)</t>
    <phoneticPr fontId="2"/>
  </si>
  <si>
    <t>IMX015ALR-1(8-753-239-42)</t>
    <phoneticPr fontId="2"/>
  </si>
  <si>
    <t>IMX136LQH3-C(8-753-384-60)</t>
    <phoneticPr fontId="2"/>
  </si>
  <si>
    <t>IMX136LQH3-C(8-753-384-60)</t>
    <phoneticPr fontId="2"/>
  </si>
  <si>
    <t>センサー情報</t>
    <rPh sb="4" eb="6">
      <t>ジョウホウ</t>
    </rPh>
    <phoneticPr fontId="2"/>
  </si>
  <si>
    <t>レンズ型名</t>
    <rPh sb="3" eb="5">
      <t>カタメイ</t>
    </rPh>
    <phoneticPr fontId="2"/>
  </si>
  <si>
    <t>型名</t>
    <rPh sb="0" eb="2">
      <t>カタメイ</t>
    </rPh>
    <phoneticPr fontId="2"/>
  </si>
  <si>
    <t xml:space="preserve">H(um) </t>
    <phoneticPr fontId="2"/>
  </si>
  <si>
    <t>V(um)</t>
    <phoneticPr fontId="2"/>
  </si>
  <si>
    <t>LSV-1730A-HK</t>
    <phoneticPr fontId="2"/>
  </si>
  <si>
    <r>
      <t>DF019N00000(1-856-468-25</t>
    </r>
    <r>
      <rPr>
        <sz val="10"/>
        <rFont val="ＭＳ Ｐゴシック"/>
        <family val="3"/>
        <charset val="128"/>
      </rPr>
      <t>）</t>
    </r>
    <phoneticPr fontId="2"/>
  </si>
  <si>
    <t>DF022N(1-856-602-13)</t>
    <phoneticPr fontId="2"/>
  </si>
  <si>
    <t>センサーサイズ(㎜)</t>
    <phoneticPr fontId="2"/>
  </si>
  <si>
    <t>画素数</t>
    <rPh sb="0" eb="3">
      <t>ガソスウ</t>
    </rPh>
    <phoneticPr fontId="2"/>
  </si>
  <si>
    <t>ｾﾝｻｰｻｲｽﾞ（㎜）
計算値</t>
    <rPh sb="12" eb="15">
      <t>ケイサンチ</t>
    </rPh>
    <phoneticPr fontId="2"/>
  </si>
  <si>
    <r>
      <rPr>
        <sz val="10"/>
        <rFont val="ＭＳ Ｐゴシック"/>
        <family val="3"/>
        <charset val="128"/>
      </rPr>
      <t>ズームレンズ</t>
    </r>
    <r>
      <rPr>
        <sz val="10"/>
        <rFont val="Arial"/>
        <family val="2"/>
      </rPr>
      <t>(1-856-049-22)</t>
    </r>
    <phoneticPr fontId="2"/>
  </si>
  <si>
    <t>BRC-X400/BRC-X401</t>
    <phoneticPr fontId="2"/>
  </si>
  <si>
    <t>LSV-1820A</t>
    <phoneticPr fontId="2"/>
  </si>
  <si>
    <t>IMX317CQL-13(8-753-471-00)</t>
    <phoneticPr fontId="2"/>
  </si>
  <si>
    <t>HD CIZ:OFF TeleConv:OFF *1 *2</t>
    <phoneticPr fontId="2"/>
  </si>
  <si>
    <t>SRG-X400/SRG-201M2</t>
    <phoneticPr fontId="2"/>
  </si>
  <si>
    <t>HD CIZ:OFF *1</t>
    <phoneticPr fontId="2"/>
  </si>
  <si>
    <t>HD CIZ:ON *1</t>
    <phoneticPr fontId="2"/>
  </si>
  <si>
    <t>SRG-X120/SRG-HD1M2</t>
    <phoneticPr fontId="2"/>
  </si>
  <si>
    <t>HD Normal</t>
    <phoneticPr fontId="2"/>
  </si>
  <si>
    <t>SRG-280SHE</t>
    <phoneticPr fontId="2"/>
  </si>
  <si>
    <t>SRG-201H</t>
    <phoneticPr fontId="2"/>
  </si>
  <si>
    <r>
      <t>DF019N00000(1-856-468-25</t>
    </r>
    <r>
      <rPr>
        <sz val="10"/>
        <color theme="1"/>
        <rFont val="ＭＳ Ｐゴシック"/>
        <family val="3"/>
        <charset val="128"/>
      </rPr>
      <t>）</t>
    </r>
    <phoneticPr fontId="2"/>
  </si>
  <si>
    <t>Revision History</t>
    <phoneticPr fontId="2"/>
  </si>
  <si>
    <t>Rev.No.</t>
    <phoneticPr fontId="2"/>
  </si>
  <si>
    <t>Comment</t>
    <phoneticPr fontId="2"/>
  </si>
  <si>
    <t>Date</t>
    <phoneticPr fontId="2"/>
  </si>
  <si>
    <t>Original Issue</t>
    <phoneticPr fontId="2"/>
  </si>
  <si>
    <t>2019.9.24</t>
    <phoneticPr fontId="2"/>
  </si>
  <si>
    <t>Add China Model (SRG-201SE,280SHE)
Add New Model (BRC-X400/BRC-X401, SRG-X400/SRG-201M2, SRG-X120/SRG-HD1M2)</t>
    <phoneticPr fontId="2"/>
  </si>
  <si>
    <t>2018.9.5</t>
    <phoneticPr fontId="2"/>
  </si>
  <si>
    <t>SRG-XB25</t>
    <phoneticPr fontId="2"/>
  </si>
  <si>
    <t>SRG-XP1</t>
    <phoneticPr fontId="2"/>
  </si>
  <si>
    <t>Add New Model (SRG-XB25, SRG-XP1)</t>
    <phoneticPr fontId="2"/>
  </si>
  <si>
    <r>
      <t>25x</t>
    </r>
    <r>
      <rPr>
        <sz val="10"/>
        <rFont val="ＭＳ Ｐゴシック"/>
        <family val="2"/>
        <charset val="128"/>
      </rPr>
      <t>ズームレンズ</t>
    </r>
    <phoneticPr fontId="2"/>
  </si>
  <si>
    <t>IMX274LQC-C</t>
    <phoneticPr fontId="2"/>
  </si>
  <si>
    <t>IMX334LQR-C</t>
    <phoneticPr fontId="2"/>
  </si>
  <si>
    <t>単焦点レンズ</t>
    <rPh sb="0" eb="3">
      <t>タンショウテン</t>
    </rPh>
    <phoneticPr fontId="2"/>
  </si>
  <si>
    <t>4K(Optical)</t>
    <phoneticPr fontId="2"/>
  </si>
  <si>
    <t>Full HD(Optical)</t>
    <phoneticPr fontId="2"/>
  </si>
  <si>
    <t>Full HD(Pixel zoom)</t>
    <phoneticPr fontId="2"/>
  </si>
  <si>
    <t>HD(Optical)</t>
    <phoneticPr fontId="2"/>
  </si>
  <si>
    <t>HD(Pixel zoom)</t>
    <phoneticPr fontId="2"/>
  </si>
  <si>
    <t>4K LDC:ON</t>
    <phoneticPr fontId="2"/>
  </si>
  <si>
    <t xml:space="preserve">4K LDC:OFF </t>
    <phoneticPr fontId="2"/>
  </si>
  <si>
    <t>Full HD LDC:OFF</t>
    <phoneticPr fontId="2"/>
  </si>
  <si>
    <t>Full HD LDC:ON</t>
    <phoneticPr fontId="2"/>
  </si>
  <si>
    <t>HD LDC:OFF</t>
    <phoneticPr fontId="2"/>
  </si>
  <si>
    <t>HD LDC:ON</t>
    <phoneticPr fontId="2"/>
  </si>
  <si>
    <t>5) It will be displayed "Digital" in Web UI</t>
    <phoneticPr fontId="2"/>
  </si>
  <si>
    <t>4K(Digital zoom)*5</t>
    <phoneticPr fontId="2"/>
  </si>
  <si>
    <t>Full HD(Digital zoom)*5</t>
    <phoneticPr fontId="2"/>
  </si>
  <si>
    <t>HD(Digital zoom)*5</t>
    <phoneticPr fontId="2"/>
  </si>
  <si>
    <t>5) It will be displayed "Digital" in Web UI</t>
  </si>
  <si>
    <t>2020.12.16</t>
    <phoneticPr fontId="2"/>
  </si>
  <si>
    <t>SRG-X40UH</t>
    <phoneticPr fontId="2"/>
  </si>
  <si>
    <t>SRG-H40UH</t>
    <phoneticPr fontId="2"/>
  </si>
  <si>
    <t>Add New Model (SRG-X40UH, SRG-H40UH)</t>
    <phoneticPr fontId="2"/>
  </si>
  <si>
    <t>2020.10.4</t>
    <phoneticPr fontId="2"/>
  </si>
  <si>
    <t>2023.5.31</t>
    <phoneticPr fontId="2"/>
  </si>
  <si>
    <t>Add New Model (SRG-A40,SRG-A12)</t>
    <phoneticPr fontId="2"/>
  </si>
  <si>
    <t>SRG-A40</t>
    <phoneticPr fontId="2"/>
  </si>
  <si>
    <t>SRG-A12</t>
    <phoneticPr fontId="2"/>
  </si>
  <si>
    <t>4K</t>
    <phoneticPr fontId="2"/>
  </si>
  <si>
    <t>HD TeleConv:OFF *2</t>
    <phoneticPr fontId="2"/>
  </si>
  <si>
    <t>HD TeleConv:ON *2</t>
    <phoneticPr fontId="2"/>
  </si>
  <si>
    <t>2024.12.27</t>
    <phoneticPr fontId="2"/>
  </si>
  <si>
    <t>Add New Model (BRC0-AM7)</t>
    <phoneticPr fontId="2"/>
  </si>
  <si>
    <t>BRC-AM7</t>
    <phoneticPr fontId="2"/>
  </si>
  <si>
    <t>IMX473-AAQM-13(8-756141-09)</t>
    <phoneticPr fontId="2"/>
  </si>
  <si>
    <t>LSV-2060A</t>
    <phoneticPr fontId="2"/>
  </si>
  <si>
    <t>4K (1-60p)CIZ:OFF *1</t>
    <phoneticPr fontId="2"/>
  </si>
  <si>
    <t>4K (1-60p)CIZ:ON *1</t>
    <phoneticPr fontId="2"/>
  </si>
  <si>
    <t>4K (120p/100p)CIZ:OFF *1</t>
    <phoneticPr fontId="2"/>
  </si>
  <si>
    <t>Full HD (1-60p) CIZ:ON*1</t>
    <phoneticPr fontId="2"/>
  </si>
  <si>
    <t>Full HD (1-240p) CIZ:OFF*1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</si>
</sst>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4" x14ac:knownFonts="1">
    <font>
      <sz val="10"/>
      <name val="Arial"/>
      <family val="2"/>
    </font>
    <font>
      <sz val="10"/>
      <color indexed="10"/>
      <name val="Arial"/>
      <family val="2"/>
    </font>
    <font>
      <sz val="6"/>
      <name val="ＭＳ Ｐゴシック"/>
      <family val="3"/>
      <charset val="128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b/>
      <sz val="14"/>
      <color theme="0"/>
      <name val="Arial"/>
      <family val="2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b/>
      <sz val="12"/>
      <name val="Arial"/>
      <family val="2"/>
    </font>
    <font>
      <sz val="1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3" fillId="2" borderId="3" xfId="0" applyFont="1" applyFill="1" applyBorder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0" fillId="0" borderId="1" xfId="0" applyFill="1" applyBorder="1" applyProtection="1">
      <protection hidden="1"/>
    </xf>
    <xf numFmtId="176" fontId="0" fillId="0" borderId="1" xfId="0" applyNumberFormat="1" applyFill="1" applyBorder="1" applyProtection="1">
      <protection hidden="1"/>
    </xf>
    <xf numFmtId="176" fontId="0" fillId="0" borderId="1" xfId="0" applyNumberFormat="1" applyBorder="1" applyProtection="1">
      <protection hidden="1"/>
    </xf>
    <xf numFmtId="0" fontId="0" fillId="0" borderId="1" xfId="0" applyFill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1" fillId="0" borderId="0" xfId="0" applyFont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left" vertical="center"/>
      <protection hidden="1"/>
    </xf>
    <xf numFmtId="0" fontId="0" fillId="0" borderId="1" xfId="0" applyNumberFormat="1" applyFill="1" applyBorder="1" applyAlignment="1" applyProtection="1">
      <alignment horizontal="left" vertical="center"/>
      <protection hidden="1"/>
    </xf>
    <xf numFmtId="0" fontId="0" fillId="0" borderId="1" xfId="0" applyNumberFormat="1" applyFont="1" applyFill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left" vertical="center"/>
    </xf>
    <xf numFmtId="0" fontId="7" fillId="5" borderId="1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1" xfId="0" applyFont="1" applyFill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left" vertical="center"/>
      <protection hidden="1"/>
    </xf>
    <xf numFmtId="0" fontId="10" fillId="0" borderId="1" xfId="0" applyFont="1" applyFill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left" vertical="center"/>
    </xf>
    <xf numFmtId="0" fontId="10" fillId="0" borderId="1" xfId="0" applyNumberFormat="1" applyFont="1" applyBorder="1" applyAlignment="1" applyProtection="1">
      <alignment horizontal="left" vertical="center"/>
      <protection hidden="1"/>
    </xf>
    <xf numFmtId="0" fontId="10" fillId="0" borderId="1" xfId="0" applyFont="1" applyFill="1" applyBorder="1" applyProtection="1">
      <protection hidden="1"/>
    </xf>
    <xf numFmtId="176" fontId="10" fillId="0" borderId="1" xfId="0" applyNumberFormat="1" applyFont="1" applyFill="1" applyBorder="1" applyProtection="1">
      <protection hidden="1"/>
    </xf>
    <xf numFmtId="0" fontId="10" fillId="3" borderId="1" xfId="0" applyFont="1" applyFill="1" applyBorder="1" applyAlignment="1" applyProtection="1">
      <alignment horizontal="center"/>
      <protection locked="0"/>
    </xf>
    <xf numFmtId="176" fontId="10" fillId="0" borderId="1" xfId="0" applyNumberFormat="1" applyFont="1" applyBorder="1" applyProtection="1">
      <protection hidden="1"/>
    </xf>
    <xf numFmtId="0" fontId="10" fillId="0" borderId="1" xfId="0" applyFont="1" applyFill="1" applyBorder="1" applyAlignment="1" applyProtection="1">
      <alignment horizontal="left" vertical="center"/>
      <protection hidden="1"/>
    </xf>
    <xf numFmtId="0" fontId="0" fillId="0" borderId="3" xfId="0" applyFill="1" applyBorder="1" applyAlignment="1" applyProtection="1">
      <alignment horizontal="left" vertical="center"/>
      <protection hidden="1"/>
    </xf>
    <xf numFmtId="0" fontId="7" fillId="0" borderId="0" xfId="0" applyFont="1" applyFill="1" applyAlignment="1" applyProtection="1">
      <alignment horizontal="left" vertical="center"/>
      <protection hidden="1"/>
    </xf>
    <xf numFmtId="0" fontId="0" fillId="0" borderId="0" xfId="0" applyFill="1" applyAlignment="1" applyProtection="1">
      <alignment horizontal="left" vertical="center"/>
      <protection hidden="1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6" borderId="1" xfId="0" applyFill="1" applyBorder="1" applyAlignment="1">
      <alignment vertical="center"/>
    </xf>
    <xf numFmtId="0" fontId="12" fillId="0" borderId="0" xfId="0" applyFont="1"/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0" xfId="0" applyNumberFormat="1" applyBorder="1" applyAlignment="1" applyProtection="1">
      <alignment horizontal="left" vertical="center"/>
      <protection hidden="1"/>
    </xf>
    <xf numFmtId="0" fontId="0" fillId="0" borderId="0" xfId="0" applyFill="1" applyBorder="1" applyProtection="1">
      <protection hidden="1"/>
    </xf>
    <xf numFmtId="176" fontId="0" fillId="0" borderId="0" xfId="0" applyNumberFormat="1" applyFill="1" applyBorder="1" applyProtection="1">
      <protection hidden="1"/>
    </xf>
    <xf numFmtId="176" fontId="0" fillId="0" borderId="0" xfId="0" applyNumberFormat="1" applyBorder="1" applyProtection="1">
      <protection hidden="1"/>
    </xf>
    <xf numFmtId="0" fontId="13" fillId="0" borderId="1" xfId="0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3" xfId="0" applyFill="1" applyBorder="1" applyAlignment="1" applyProtection="1">
      <alignment horizontal="left" vertical="center"/>
      <protection hidden="1"/>
    </xf>
    <xf numFmtId="177" fontId="0" fillId="0" borderId="1" xfId="0" applyNumberFormat="1" applyFill="1" applyBorder="1" applyProtection="1">
      <protection hidden="1"/>
    </xf>
    <xf numFmtId="0" fontId="0" fillId="0" borderId="5" xfId="0" applyBorder="1" applyAlignment="1" applyProtection="1">
      <alignment horizontal="left" vertical="center"/>
      <protection hidden="1"/>
    </xf>
    <xf numFmtId="0" fontId="0" fillId="0" borderId="4" xfId="0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horizontal="left" vertical="center"/>
      <protection hidden="1"/>
    </xf>
    <xf numFmtId="0" fontId="8" fillId="4" borderId="7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wrapText="1"/>
      <protection hidden="1"/>
    </xf>
    <xf numFmtId="0" fontId="3" fillId="2" borderId="5" xfId="0" applyFont="1" applyFill="1" applyBorder="1" applyAlignment="1" applyProtection="1">
      <alignment horizontal="left" vertical="center" wrapText="1"/>
      <protection hidden="1"/>
    </xf>
    <xf numFmtId="0" fontId="3" fillId="2" borderId="4" xfId="0" applyFont="1" applyFill="1" applyBorder="1" applyAlignment="1" applyProtection="1">
      <alignment horizontal="left" vertical="center" wrapText="1"/>
      <protection hidden="1"/>
    </xf>
    <xf numFmtId="0" fontId="3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0" fillId="0" borderId="5" xfId="0" applyFill="1" applyBorder="1" applyAlignment="1" applyProtection="1">
      <alignment horizontal="left" vertical="center"/>
      <protection hidden="1"/>
    </xf>
    <xf numFmtId="0" fontId="0" fillId="0" borderId="4" xfId="0" applyFill="1" applyBorder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horizontal="center" vertical="center" wrapText="1"/>
      <protection hidden="1"/>
    </xf>
    <xf numFmtId="0" fontId="4" fillId="3" borderId="4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horizontal="center" vertical="center"/>
      <protection hidden="1"/>
    </xf>
    <xf numFmtId="0" fontId="0" fillId="0" borderId="4" xfId="0" applyFill="1" applyBorder="1" applyAlignment="1" applyProtection="1">
      <alignment horizontal="center" vertical="center"/>
      <protection hidden="1"/>
    </xf>
    <xf numFmtId="0" fontId="0" fillId="0" borderId="3" xfId="0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4" xfId="0" applyFont="1" applyFill="1" applyBorder="1" applyAlignment="1" applyProtection="1">
      <alignment horizontal="center" vertical="center"/>
      <protection hidden="1"/>
    </xf>
    <xf numFmtId="0" fontId="4" fillId="3" borderId="3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left" vertical="center"/>
      <protection hidden="1"/>
    </xf>
    <xf numFmtId="0" fontId="3" fillId="2" borderId="4" xfId="0" applyFont="1" applyFill="1" applyBorder="1" applyAlignment="1" applyProtection="1">
      <alignment horizontal="left" vertical="center"/>
      <protection hidden="1"/>
    </xf>
    <xf numFmtId="0" fontId="3" fillId="2" borderId="3" xfId="0" applyFont="1" applyFill="1" applyBorder="1" applyAlignment="1" applyProtection="1">
      <alignment horizontal="left" vertical="center"/>
      <protection hidden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1F497D"/>
      <color rgb="FF66FF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0</xdr:row>
      <xdr:rowOff>0</xdr:rowOff>
    </xdr:from>
    <xdr:to>
      <xdr:col>24</xdr:col>
      <xdr:colOff>0</xdr:colOff>
      <xdr:row>0</xdr:row>
      <xdr:rowOff>72830</xdr:rowOff>
    </xdr:to>
    <xdr:pic>
      <xdr:nvPicPr>
        <xdr:cNvPr id="2" name="Picture 30" descr="Schéma CAlc">
          <a:extLst>
            <a:ext uri="{FF2B5EF4-FFF2-40B4-BE49-F238E27FC236}">
              <a16:creationId xmlns:a16="http://schemas.microsoft.com/office/drawing/2014/main" id="{0EC87D6E-55DE-4C13-ADC8-BA426D4C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68950" y="76200"/>
          <a:ext cx="0" cy="59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0</xdr:row>
      <xdr:rowOff>0</xdr:rowOff>
    </xdr:from>
    <xdr:to>
      <xdr:col>24</xdr:col>
      <xdr:colOff>0</xdr:colOff>
      <xdr:row>8</xdr:row>
      <xdr:rowOff>147905</xdr:rowOff>
    </xdr:to>
    <xdr:pic>
      <xdr:nvPicPr>
        <xdr:cNvPr id="3" name="Picture 30" descr="Schéma CAlc">
          <a:extLst>
            <a:ext uri="{FF2B5EF4-FFF2-40B4-BE49-F238E27FC236}">
              <a16:creationId xmlns:a16="http://schemas.microsoft.com/office/drawing/2014/main" id="{31355F12-A268-4E44-8F1B-C5CBF0AF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68950" y="76199"/>
          <a:ext cx="0" cy="1424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1914525</xdr:colOff>
      <xdr:row>0</xdr:row>
      <xdr:rowOff>104775</xdr:rowOff>
    </xdr:from>
    <xdr:to>
      <xdr:col>19</xdr:col>
      <xdr:colOff>793627</xdr:colOff>
      <xdr:row>15</xdr:row>
      <xdr:rowOff>110882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3BBDEF-EC0E-46C8-B1EE-7300C8AC8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24275" y="266700"/>
          <a:ext cx="4807510" cy="24235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12700</xdr:colOff>
      <xdr:row>0</xdr:row>
      <xdr:rowOff>82436</xdr:rowOff>
    </xdr:from>
    <xdr:to>
      <xdr:col>11</xdr:col>
      <xdr:colOff>1329690</xdr:colOff>
      <xdr:row>15</xdr:row>
      <xdr:rowOff>152753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467707D-4BB9-4209-BBF8-BDD361AF2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7475" y="406286"/>
          <a:ext cx="4816475" cy="2499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93"/>
  <sheetViews>
    <sheetView tabSelected="1" zoomScaleNormal="100" zoomScaleSheetLayoutView="85" workbookViewId="0">
      <selection activeCell="C1" sqref="C1:P1048576"/>
    </sheetView>
  </sheetViews>
  <sheetFormatPr defaultColWidth="9.140625" defaultRowHeight="12.75" x14ac:dyDescent="0.2"/>
  <cols>
    <col min="1" max="1" width="1.28515625" style="1" customWidth="1"/>
    <col min="2" max="2" width="25.85546875" style="2" bestFit="1" customWidth="1"/>
    <col min="3" max="3" width="33" style="2" customWidth="1"/>
    <col min="4" max="4" width="27.7109375" style="2" hidden="1" customWidth="1"/>
    <col min="5" max="5" width="28.140625" style="2" hidden="1" customWidth="1"/>
    <col min="6" max="7" width="10.85546875" style="2" hidden="1" customWidth="1"/>
    <col min="8" max="10" width="13.42578125" style="2" hidden="1" customWidth="1"/>
    <col min="11" max="11" width="10.85546875" style="2" hidden="1" customWidth="1"/>
    <col min="12" max="13" width="13.42578125" style="2" hidden="1" customWidth="1"/>
    <col min="14" max="15" width="10.42578125" style="2" hidden="1" customWidth="1"/>
    <col min="16" max="19" width="13.85546875" style="1" customWidth="1"/>
    <col min="20" max="20" width="23.5703125" style="1" bestFit="1" customWidth="1"/>
    <col min="21" max="24" width="13.140625" style="1" customWidth="1"/>
    <col min="25" max="237" width="11.42578125" style="1" customWidth="1"/>
    <col min="238" max="284" width="9.140625" style="1" customWidth="1"/>
    <col min="285" max="16384" width="9.140625" style="1"/>
  </cols>
  <sheetData>
    <row r="1" spans="2:1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2:15" x14ac:dyDescent="0.2">
      <c r="C4" s="37"/>
    </row>
    <row r="5" spans="2:15" x14ac:dyDescent="0.2">
      <c r="C5" s="38"/>
    </row>
    <row r="6" spans="2:15" x14ac:dyDescent="0.2">
      <c r="C6" s="37"/>
    </row>
    <row r="17" spans="2:25" s="25" customFormat="1" ht="15.75" x14ac:dyDescent="0.25">
      <c r="B17" s="69" t="s">
        <v>0</v>
      </c>
      <c r="C17" s="69" t="s">
        <v>10</v>
      </c>
      <c r="D17" s="65" t="s">
        <v>42</v>
      </c>
      <c r="E17" s="59" t="s">
        <v>41</v>
      </c>
      <c r="F17" s="60"/>
      <c r="G17" s="61"/>
      <c r="H17" s="72" t="s">
        <v>50</v>
      </c>
      <c r="I17" s="73"/>
      <c r="J17" s="72" t="s">
        <v>51</v>
      </c>
      <c r="K17" s="73"/>
      <c r="L17" s="72" t="s">
        <v>49</v>
      </c>
      <c r="M17" s="73"/>
      <c r="N17" s="72" t="s">
        <v>24</v>
      </c>
      <c r="O17" s="73"/>
      <c r="P17" s="68" t="s">
        <v>5</v>
      </c>
      <c r="Q17" s="68"/>
      <c r="R17" s="68"/>
      <c r="S17" s="68"/>
      <c r="T17" s="78" t="s">
        <v>11</v>
      </c>
      <c r="U17" s="68" t="s">
        <v>33</v>
      </c>
      <c r="V17" s="68"/>
      <c r="W17" s="68"/>
      <c r="X17" s="68"/>
    </row>
    <row r="18" spans="2:25" s="25" customFormat="1" ht="18" customHeight="1" x14ac:dyDescent="0.25">
      <c r="B18" s="70"/>
      <c r="C18" s="70"/>
      <c r="D18" s="66"/>
      <c r="E18" s="62"/>
      <c r="F18" s="63"/>
      <c r="G18" s="64"/>
      <c r="H18" s="74"/>
      <c r="I18" s="75"/>
      <c r="J18" s="74"/>
      <c r="K18" s="75"/>
      <c r="L18" s="74"/>
      <c r="M18" s="75"/>
      <c r="N18" s="74"/>
      <c r="O18" s="75"/>
      <c r="P18" s="68" t="s">
        <v>2</v>
      </c>
      <c r="Q18" s="68"/>
      <c r="R18" s="68" t="s">
        <v>6</v>
      </c>
      <c r="S18" s="68"/>
      <c r="T18" s="79"/>
      <c r="U18" s="68" t="s">
        <v>2</v>
      </c>
      <c r="V18" s="68"/>
      <c r="W18" s="68" t="s">
        <v>6</v>
      </c>
      <c r="X18" s="68"/>
    </row>
    <row r="19" spans="2:25" s="25" customFormat="1" ht="17.25" customHeight="1" x14ac:dyDescent="0.25">
      <c r="B19" s="71"/>
      <c r="C19" s="71"/>
      <c r="D19" s="67"/>
      <c r="E19" s="23" t="s">
        <v>43</v>
      </c>
      <c r="F19" s="23" t="s">
        <v>44</v>
      </c>
      <c r="G19" s="23" t="s">
        <v>45</v>
      </c>
      <c r="H19" s="24" t="s">
        <v>35</v>
      </c>
      <c r="I19" s="24" t="s">
        <v>36</v>
      </c>
      <c r="J19" s="24" t="s">
        <v>3</v>
      </c>
      <c r="K19" s="24" t="s">
        <v>4</v>
      </c>
      <c r="L19" s="24" t="s">
        <v>3</v>
      </c>
      <c r="M19" s="24" t="s">
        <v>4</v>
      </c>
      <c r="N19" s="24" t="s">
        <v>25</v>
      </c>
      <c r="O19" s="24" t="s">
        <v>26</v>
      </c>
      <c r="P19" s="4" t="s">
        <v>3</v>
      </c>
      <c r="Q19" s="4" t="s">
        <v>4</v>
      </c>
      <c r="R19" s="4" t="s">
        <v>3</v>
      </c>
      <c r="S19" s="4" t="s">
        <v>4</v>
      </c>
      <c r="T19" s="80"/>
      <c r="U19" s="4" t="s">
        <v>3</v>
      </c>
      <c r="V19" s="4" t="s">
        <v>4</v>
      </c>
      <c r="W19" s="4" t="s">
        <v>3</v>
      </c>
      <c r="X19" s="4" t="s">
        <v>4</v>
      </c>
    </row>
    <row r="20" spans="2:25" x14ac:dyDescent="0.2">
      <c r="B20" s="76" t="s">
        <v>110</v>
      </c>
      <c r="C20" s="9" t="s">
        <v>113</v>
      </c>
      <c r="D20" s="21" t="s">
        <v>112</v>
      </c>
      <c r="E20" s="21" t="s">
        <v>111</v>
      </c>
      <c r="F20" s="21">
        <v>2.4</v>
      </c>
      <c r="G20" s="21">
        <v>2.4</v>
      </c>
      <c r="H20" s="21">
        <v>5016</v>
      </c>
      <c r="I20" s="21">
        <v>2832</v>
      </c>
      <c r="J20" s="21">
        <f>F20*H20/1000000*1000</f>
        <v>12.038399999999999</v>
      </c>
      <c r="K20" s="21">
        <f>G20*I20*1000/1000000</f>
        <v>6.7968000000000002</v>
      </c>
      <c r="L20" s="18">
        <f>2*N20*TAN(RADIANS(P20/2))</f>
        <v>11.816835614875989</v>
      </c>
      <c r="M20" s="18">
        <f>9*L20/16</f>
        <v>6.6469700333677437</v>
      </c>
      <c r="N20" s="18">
        <v>7.7</v>
      </c>
      <c r="O20" s="18">
        <v>154.19999999999999</v>
      </c>
      <c r="P20" s="55">
        <v>75</v>
      </c>
      <c r="Q20" s="55">
        <f t="shared" ref="Q20:Q30" si="0">2*DEGREES(ATAN(M20/2/N20))</f>
        <v>46.692125710465923</v>
      </c>
      <c r="R20" s="7">
        <f>2*DEGREES(ATAN(L20/2/O20))</f>
        <v>4.38861062068107</v>
      </c>
      <c r="S20" s="7">
        <f>2*DEGREES(ATAN(M20/2/O20))</f>
        <v>2.4694187689508276</v>
      </c>
      <c r="T20" s="16">
        <v>20</v>
      </c>
      <c r="U20" s="8">
        <f>2*$T20*TAN((P20/2)*PI()/180)</f>
        <v>30.693079519158417</v>
      </c>
      <c r="V20" s="8">
        <f>2*$T20*TAN((Q20/2)*PI()/180)</f>
        <v>17.264857229526609</v>
      </c>
      <c r="W20" s="8">
        <f>2*$T20*TAN((R20/2)*PI()/180)</f>
        <v>1.5326635038749665</v>
      </c>
      <c r="X20" s="8">
        <f>2*$T20*TAN((S20/2)*PI()/180)</f>
        <v>0.86212322092966853</v>
      </c>
    </row>
    <row r="21" spans="2:25" x14ac:dyDescent="0.2">
      <c r="B21" s="77"/>
      <c r="C21" s="9" t="s">
        <v>114</v>
      </c>
      <c r="D21" s="21" t="s">
        <v>112</v>
      </c>
      <c r="E21" s="21" t="s">
        <v>111</v>
      </c>
      <c r="F21" s="21">
        <v>2.4</v>
      </c>
      <c r="G21" s="21">
        <v>2.4</v>
      </c>
      <c r="H21" s="21">
        <v>5016</v>
      </c>
      <c r="I21" s="21">
        <v>2832</v>
      </c>
      <c r="J21" s="21">
        <f t="shared" ref="J21:J24" si="1">F21*H21/1000000*1000</f>
        <v>12.038399999999999</v>
      </c>
      <c r="K21" s="21">
        <f t="shared" ref="K21:K24" si="2">G21*I21*1000/1000000</f>
        <v>6.7968000000000002</v>
      </c>
      <c r="L21" s="18">
        <f t="shared" ref="L21:L24" si="3">2*N21*TAN(RADIANS(P21/2))</f>
        <v>11.816835614875989</v>
      </c>
      <c r="M21" s="18">
        <f t="shared" ref="M21:M24" si="4">9*L21/16</f>
        <v>6.6469700333677437</v>
      </c>
      <c r="N21" s="18">
        <v>7.7</v>
      </c>
      <c r="O21" s="18">
        <f>154.2*1.5</f>
        <v>231.29999999999998</v>
      </c>
      <c r="P21" s="55">
        <v>75</v>
      </c>
      <c r="Q21" s="55">
        <f t="shared" si="0"/>
        <v>46.692125710465923</v>
      </c>
      <c r="R21" s="7">
        <f>2*DEGREES(ATAN(L21/2/O21*(12/18)))</f>
        <v>1.9512591701609823</v>
      </c>
      <c r="S21" s="7">
        <f>2*DEGREES(ATAN((M21/2/O21)*(12/18)))</f>
        <v>1.0976558044911429</v>
      </c>
      <c r="T21" s="16">
        <v>20</v>
      </c>
      <c r="U21" s="8">
        <f t="shared" ref="U21:U24" si="5">2*T21*TAN(($P21/2)*PI()/180)</f>
        <v>30.693079519158417</v>
      </c>
      <c r="V21" s="8">
        <f t="shared" ref="V21:V24" si="6">2*$T21*TAN((Q21/2)*PI()/180)</f>
        <v>17.264857229526609</v>
      </c>
      <c r="W21" s="8">
        <f t="shared" ref="W21:W24" si="7">2*$T21*TAN((R21/2)*PI()/180)</f>
        <v>0.6811837794999851</v>
      </c>
      <c r="X21" s="8">
        <f t="shared" ref="X21:X24" si="8">2*$T21*TAN((S21/2)*PI()/180)</f>
        <v>0.38316587596874152</v>
      </c>
    </row>
    <row r="22" spans="2:25" x14ac:dyDescent="0.2">
      <c r="B22" s="77"/>
      <c r="C22" s="9" t="s">
        <v>115</v>
      </c>
      <c r="D22" s="21" t="s">
        <v>112</v>
      </c>
      <c r="E22" s="21" t="s">
        <v>111</v>
      </c>
      <c r="F22" s="21">
        <v>2.4</v>
      </c>
      <c r="G22" s="21">
        <v>2.4</v>
      </c>
      <c r="H22" s="21">
        <v>3864</v>
      </c>
      <c r="I22" s="21">
        <v>2168</v>
      </c>
      <c r="J22" s="21">
        <f>F22*H22/1000000*1000</f>
        <v>9.2736000000000001</v>
      </c>
      <c r="K22" s="21">
        <f>G22*I22*1000/1000000</f>
        <v>5.2031999999999998</v>
      </c>
      <c r="L22" s="18">
        <f>2*N22*TAN(RADIANS(P22/2))</f>
        <v>17.569381865024333</v>
      </c>
      <c r="M22" s="18">
        <f>9*L22/16</f>
        <v>9.8827772990761868</v>
      </c>
      <c r="N22" s="18">
        <v>7.7</v>
      </c>
      <c r="O22" s="18">
        <v>480</v>
      </c>
      <c r="P22" s="55">
        <f>75/0.769</f>
        <v>97.529258777633288</v>
      </c>
      <c r="Q22" s="55">
        <f t="shared" si="0"/>
        <v>65.379726836320813</v>
      </c>
      <c r="R22" s="7">
        <f>2*DEGREES(ATAN(L22/2/O22))</f>
        <v>2.0969563790061638</v>
      </c>
      <c r="S22" s="7">
        <f>2*DEGREES(ATAN(M22/2/O22))</f>
        <v>1.1796279736241344</v>
      </c>
      <c r="T22" s="16">
        <v>20</v>
      </c>
      <c r="U22" s="8">
        <f>2*$T22*TAN((P22/2)*PI()/180)</f>
        <v>45.634758090972298</v>
      </c>
      <c r="V22" s="8">
        <f>2*$T22*TAN((Q22/2)*PI()/180)</f>
        <v>25.669551426171914</v>
      </c>
      <c r="W22" s="8">
        <f>2*$T22*TAN((R22/2)*PI()/180)</f>
        <v>0.73205757770934721</v>
      </c>
      <c r="X22" s="8">
        <f>2*$T22*TAN((S22/2)*PI()/180)</f>
        <v>0.4117823874615078</v>
      </c>
    </row>
    <row r="23" spans="2:25" x14ac:dyDescent="0.2">
      <c r="B23" s="77"/>
      <c r="C23" s="9" t="s">
        <v>117</v>
      </c>
      <c r="D23" s="21" t="s">
        <v>112</v>
      </c>
      <c r="E23" s="21" t="s">
        <v>111</v>
      </c>
      <c r="F23" s="21">
        <v>2.4</v>
      </c>
      <c r="G23" s="21">
        <v>2.4</v>
      </c>
      <c r="H23" s="21">
        <v>5016</v>
      </c>
      <c r="I23" s="21">
        <v>2832</v>
      </c>
      <c r="J23" s="21">
        <f t="shared" si="1"/>
        <v>12.038399999999999</v>
      </c>
      <c r="K23" s="21">
        <f t="shared" si="2"/>
        <v>6.7968000000000002</v>
      </c>
      <c r="L23" s="18">
        <f t="shared" si="3"/>
        <v>11.816835614875989</v>
      </c>
      <c r="M23" s="18">
        <f t="shared" si="4"/>
        <v>6.6469700333677437</v>
      </c>
      <c r="N23" s="18">
        <v>7.7</v>
      </c>
      <c r="O23" s="18">
        <v>154.19999999999999</v>
      </c>
      <c r="P23" s="55">
        <v>75</v>
      </c>
      <c r="Q23" s="55">
        <f t="shared" si="0"/>
        <v>46.692125710465923</v>
      </c>
      <c r="R23" s="7">
        <f>2*DEGREES(ATAN(L23/2/O23))</f>
        <v>4.38861062068107</v>
      </c>
      <c r="S23" s="7">
        <f>2*DEGREES(ATAN(M23/2/O23))</f>
        <v>2.4694187689508276</v>
      </c>
      <c r="T23" s="16">
        <v>20</v>
      </c>
      <c r="U23" s="8">
        <f t="shared" si="5"/>
        <v>30.693079519158417</v>
      </c>
      <c r="V23" s="8">
        <f t="shared" si="6"/>
        <v>17.264857229526609</v>
      </c>
      <c r="W23" s="8">
        <f t="shared" si="7"/>
        <v>1.5326635038749665</v>
      </c>
      <c r="X23" s="8">
        <f t="shared" si="8"/>
        <v>0.86212322092966853</v>
      </c>
    </row>
    <row r="24" spans="2:25" x14ac:dyDescent="0.2">
      <c r="B24" s="77"/>
      <c r="C24" s="9" t="s">
        <v>116</v>
      </c>
      <c r="D24" s="21" t="s">
        <v>112</v>
      </c>
      <c r="E24" s="21" t="s">
        <v>111</v>
      </c>
      <c r="F24" s="21">
        <v>2.4</v>
      </c>
      <c r="G24" s="21">
        <v>2.4</v>
      </c>
      <c r="H24" s="21">
        <v>5016</v>
      </c>
      <c r="I24" s="21">
        <v>2832</v>
      </c>
      <c r="J24" s="21">
        <f t="shared" si="1"/>
        <v>12.038399999999999</v>
      </c>
      <c r="K24" s="21">
        <f t="shared" si="2"/>
        <v>6.7968000000000002</v>
      </c>
      <c r="L24" s="18">
        <f t="shared" si="3"/>
        <v>11.816835614875989</v>
      </c>
      <c r="M24" s="18">
        <f t="shared" si="4"/>
        <v>6.6469700333677437</v>
      </c>
      <c r="N24" s="18">
        <v>7.7</v>
      </c>
      <c r="O24" s="18">
        <f>154.2*2</f>
        <v>308.39999999999998</v>
      </c>
      <c r="P24" s="55">
        <v>75</v>
      </c>
      <c r="Q24" s="55">
        <f t="shared" si="0"/>
        <v>46.692125710465923</v>
      </c>
      <c r="R24" s="7">
        <f>2*DEGREES(ATAN(L24/2/O24*(12/24)))</f>
        <v>1.0976558044911431</v>
      </c>
      <c r="S24" s="7">
        <f>2*DEGREES(ATAN(M24/2/O24*(12/24)))</f>
        <v>0.61744429927618649</v>
      </c>
      <c r="T24" s="16">
        <v>20</v>
      </c>
      <c r="U24" s="8">
        <f t="shared" si="5"/>
        <v>30.693079519158417</v>
      </c>
      <c r="V24" s="8">
        <f t="shared" si="6"/>
        <v>17.264857229526609</v>
      </c>
      <c r="W24" s="8">
        <f t="shared" si="7"/>
        <v>0.38316587596874163</v>
      </c>
      <c r="X24" s="8">
        <f t="shared" si="8"/>
        <v>0.21553080523241716</v>
      </c>
      <c r="Y24" s="10"/>
    </row>
    <row r="25" spans="2:25" x14ac:dyDescent="0.2">
      <c r="B25" s="56" t="s">
        <v>1</v>
      </c>
      <c r="C25" s="5" t="s">
        <v>13</v>
      </c>
      <c r="D25" s="21" t="s">
        <v>46</v>
      </c>
      <c r="E25" s="21" t="s">
        <v>37</v>
      </c>
      <c r="F25" s="21">
        <v>2.4</v>
      </c>
      <c r="G25" s="21">
        <v>2.4</v>
      </c>
      <c r="H25" s="21">
        <v>5028</v>
      </c>
      <c r="I25" s="21">
        <v>2828</v>
      </c>
      <c r="J25" s="20">
        <f>F25*H25/1000000*1000</f>
        <v>12.067199999999998</v>
      </c>
      <c r="K25" s="20">
        <f>G25*I25*1000/1000000</f>
        <v>6.7872000000000003</v>
      </c>
      <c r="L25" s="17">
        <f>2*N25*TAN(RADIANS(P25/2))</f>
        <v>11.758431894134853</v>
      </c>
      <c r="M25" s="17">
        <f>9*L25/16</f>
        <v>6.6141179404508552</v>
      </c>
      <c r="N25" s="17">
        <v>9.3000000000000007</v>
      </c>
      <c r="O25" s="17">
        <v>111.6</v>
      </c>
      <c r="P25" s="6">
        <v>64.599999999999994</v>
      </c>
      <c r="Q25" s="7">
        <f t="shared" si="0"/>
        <v>39.150542931277201</v>
      </c>
      <c r="R25" s="7">
        <f>2*DEGREES(ATAN(L25/2/O25))</f>
        <v>6.0312393236987649</v>
      </c>
      <c r="S25" s="7">
        <f>2*DEGREES(ATAN(M25/2/O25))</f>
        <v>3.3947148455085507</v>
      </c>
      <c r="T25" s="16">
        <v>20</v>
      </c>
      <c r="U25" s="8">
        <f>2*$T25*TAN((P25/2)*PI()/180)</f>
        <v>25.286950309967423</v>
      </c>
      <c r="V25" s="8">
        <f>2*$T25*TAN((Q25/2)*PI()/180)</f>
        <v>14.223909549356677</v>
      </c>
      <c r="W25" s="8">
        <f>2*$T25*TAN((R25/2)*PI()/180)</f>
        <v>2.1072458591639522</v>
      </c>
      <c r="X25" s="8">
        <f>2*$T25*TAN((S25/2)*PI()/180)</f>
        <v>1.1853257957797232</v>
      </c>
    </row>
    <row r="26" spans="2:25" x14ac:dyDescent="0.2">
      <c r="B26" s="57"/>
      <c r="C26" s="9" t="s">
        <v>14</v>
      </c>
      <c r="D26" s="21" t="s">
        <v>46</v>
      </c>
      <c r="E26" s="21" t="s">
        <v>37</v>
      </c>
      <c r="F26" s="21">
        <v>2.4</v>
      </c>
      <c r="G26" s="21">
        <v>2.4</v>
      </c>
      <c r="H26" s="21">
        <v>5028</v>
      </c>
      <c r="I26" s="21">
        <v>2828</v>
      </c>
      <c r="J26" s="20">
        <f t="shared" ref="J26:J34" si="9">F26*H26/1000000*1000</f>
        <v>12.067199999999998</v>
      </c>
      <c r="K26" s="20">
        <f t="shared" ref="K26:K34" si="10">G26*I26*1000/1000000</f>
        <v>6.7872000000000003</v>
      </c>
      <c r="L26" s="18">
        <f t="shared" ref="L26:L28" si="11">2*N26*TAN(RADIANS(P26/2))</f>
        <v>11.758431894134853</v>
      </c>
      <c r="M26" s="18">
        <f t="shared" ref="M26:M45" si="12">9*L26/16</f>
        <v>6.6141179404508552</v>
      </c>
      <c r="N26" s="18">
        <v>9.3000000000000007</v>
      </c>
      <c r="O26" s="18">
        <v>111.6</v>
      </c>
      <c r="P26" s="6">
        <v>64.599999999999994</v>
      </c>
      <c r="Q26" s="7">
        <f t="shared" si="0"/>
        <v>39.150542931277201</v>
      </c>
      <c r="R26" s="7">
        <f>2*DEGREES(ATAN(L26/2/O26*(12/18)))</f>
        <v>4.0228896459214072</v>
      </c>
      <c r="S26" s="7">
        <f>2*DEGREES(ATAN((M26/2/O26)*(12/18)))</f>
        <v>2.2635110800652605</v>
      </c>
      <c r="T26" s="16">
        <v>20</v>
      </c>
      <c r="U26" s="8">
        <f t="shared" ref="U26:U45" si="13">2*T26*TAN(($P26/2)*PI()/180)</f>
        <v>25.286950309967423</v>
      </c>
      <c r="V26" s="8">
        <f t="shared" ref="V26:X45" si="14">2*$T26*TAN((Q26/2)*PI()/180)</f>
        <v>14.223909549356677</v>
      </c>
      <c r="W26" s="8">
        <f t="shared" si="14"/>
        <v>1.404830572775968</v>
      </c>
      <c r="X26" s="8">
        <f t="shared" si="14"/>
        <v>0.7902171971864822</v>
      </c>
    </row>
    <row r="27" spans="2:25" x14ac:dyDescent="0.2">
      <c r="B27" s="57"/>
      <c r="C27" s="9" t="s">
        <v>22</v>
      </c>
      <c r="D27" s="21" t="s">
        <v>46</v>
      </c>
      <c r="E27" s="21" t="s">
        <v>37</v>
      </c>
      <c r="F27" s="21">
        <v>2.4</v>
      </c>
      <c r="G27" s="21">
        <v>2.4</v>
      </c>
      <c r="H27" s="21">
        <v>5028</v>
      </c>
      <c r="I27" s="21">
        <v>2828</v>
      </c>
      <c r="J27" s="20">
        <f t="shared" si="9"/>
        <v>12.067199999999998</v>
      </c>
      <c r="K27" s="20">
        <f t="shared" si="10"/>
        <v>6.7872000000000003</v>
      </c>
      <c r="L27" s="18">
        <f t="shared" si="11"/>
        <v>11.758431894134853</v>
      </c>
      <c r="M27" s="18">
        <f t="shared" si="12"/>
        <v>6.6141179404508552</v>
      </c>
      <c r="N27" s="18">
        <v>9.3000000000000007</v>
      </c>
      <c r="O27" s="18">
        <v>111.6</v>
      </c>
      <c r="P27" s="6">
        <v>64.599999999999994</v>
      </c>
      <c r="Q27" s="7">
        <f t="shared" si="0"/>
        <v>39.150542931277201</v>
      </c>
      <c r="R27" s="7">
        <f>2*DEGREES(ATAN(L27/2/O27))</f>
        <v>6.0312393236987649</v>
      </c>
      <c r="S27" s="7">
        <f t="shared" ref="S27:S42" si="15">2*DEGREES(ATAN(M27/2/O27))</f>
        <v>3.3947148455085507</v>
      </c>
      <c r="T27" s="16">
        <v>20</v>
      </c>
      <c r="U27" s="8">
        <f t="shared" si="13"/>
        <v>25.286950309967423</v>
      </c>
      <c r="V27" s="8">
        <f t="shared" si="14"/>
        <v>14.223909549356677</v>
      </c>
      <c r="W27" s="8">
        <f t="shared" si="14"/>
        <v>2.1072458591639522</v>
      </c>
      <c r="X27" s="8">
        <f t="shared" si="14"/>
        <v>1.1853257957797232</v>
      </c>
    </row>
    <row r="28" spans="2:25" x14ac:dyDescent="0.2">
      <c r="B28" s="57"/>
      <c r="C28" s="9" t="s">
        <v>15</v>
      </c>
      <c r="D28" s="21" t="s">
        <v>46</v>
      </c>
      <c r="E28" s="21" t="s">
        <v>37</v>
      </c>
      <c r="F28" s="21">
        <v>2.4</v>
      </c>
      <c r="G28" s="21">
        <v>2.4</v>
      </c>
      <c r="H28" s="21">
        <v>5028</v>
      </c>
      <c r="I28" s="21">
        <v>2828</v>
      </c>
      <c r="J28" s="20">
        <f t="shared" si="9"/>
        <v>12.067199999999998</v>
      </c>
      <c r="K28" s="20">
        <f t="shared" si="10"/>
        <v>6.7872000000000003</v>
      </c>
      <c r="L28" s="18">
        <f t="shared" si="11"/>
        <v>11.758431894134853</v>
      </c>
      <c r="M28" s="18">
        <f t="shared" si="12"/>
        <v>6.6141179404508552</v>
      </c>
      <c r="N28" s="18">
        <v>9.3000000000000007</v>
      </c>
      <c r="O28" s="18">
        <v>111.6</v>
      </c>
      <c r="P28" s="6">
        <v>64.599999999999994</v>
      </c>
      <c r="Q28" s="7">
        <f t="shared" si="0"/>
        <v>39.150542931277201</v>
      </c>
      <c r="R28" s="7">
        <f>2*DEGREES(ATAN(L28/2/O28*(12/24)))</f>
        <v>3.0177095606635849</v>
      </c>
      <c r="S28" s="7">
        <f>2*DEGREES(ATAN(M28/2/O28*(12/24)))</f>
        <v>1.6977299087470008</v>
      </c>
      <c r="T28" s="16">
        <v>20</v>
      </c>
      <c r="U28" s="8">
        <f t="shared" si="13"/>
        <v>25.286950309967423</v>
      </c>
      <c r="V28" s="8">
        <f t="shared" si="14"/>
        <v>14.223909549356677</v>
      </c>
      <c r="W28" s="8">
        <f t="shared" si="14"/>
        <v>1.0536229295819761</v>
      </c>
      <c r="X28" s="8">
        <f t="shared" si="14"/>
        <v>0.5926628978898616</v>
      </c>
      <c r="Y28" s="10"/>
    </row>
    <row r="29" spans="2:25" x14ac:dyDescent="0.2">
      <c r="B29" s="57"/>
      <c r="C29" s="9" t="s">
        <v>16</v>
      </c>
      <c r="D29" s="21" t="s">
        <v>46</v>
      </c>
      <c r="E29" s="21" t="s">
        <v>37</v>
      </c>
      <c r="F29" s="21">
        <v>2.4</v>
      </c>
      <c r="G29" s="21">
        <v>2.4</v>
      </c>
      <c r="H29" s="21">
        <v>2512</v>
      </c>
      <c r="I29" s="21">
        <v>1414</v>
      </c>
      <c r="J29" s="20">
        <f t="shared" si="9"/>
        <v>6.0288000000000004</v>
      </c>
      <c r="K29" s="20">
        <f t="shared" si="10"/>
        <v>3.3936000000000002</v>
      </c>
      <c r="L29" s="18">
        <f>$L$25/2</f>
        <v>5.8792159470674266</v>
      </c>
      <c r="M29" s="18">
        <f t="shared" si="12"/>
        <v>3.3070589702254276</v>
      </c>
      <c r="N29" s="18">
        <v>9.3000000000000007</v>
      </c>
      <c r="O29" s="18">
        <v>111.6</v>
      </c>
      <c r="P29" s="7">
        <f>2*DEGREES(ATAN(L29/2/N29))</f>
        <v>35.082123835673919</v>
      </c>
      <c r="Q29" s="7">
        <f t="shared" si="0"/>
        <v>20.163538838337537</v>
      </c>
      <c r="R29" s="7">
        <f>2*DEGREES(ATAN(L29/2/O29))</f>
        <v>3.0177095606635849</v>
      </c>
      <c r="S29" s="7">
        <f>2*DEGREES(ATAN(M29/2/O29))</f>
        <v>1.6977299087470008</v>
      </c>
      <c r="T29" s="16">
        <v>20</v>
      </c>
      <c r="U29" s="8">
        <f t="shared" si="13"/>
        <v>12.643475154983712</v>
      </c>
      <c r="V29" s="8">
        <f t="shared" si="14"/>
        <v>7.1119547746783383</v>
      </c>
      <c r="W29" s="8">
        <f t="shared" si="14"/>
        <v>1.0536229295819761</v>
      </c>
      <c r="X29" s="8">
        <f t="shared" si="14"/>
        <v>0.5926628978898616</v>
      </c>
      <c r="Y29" s="10"/>
    </row>
    <row r="30" spans="2:25" s="11" customFormat="1" x14ac:dyDescent="0.2">
      <c r="B30" s="58"/>
      <c r="C30" s="9" t="s">
        <v>17</v>
      </c>
      <c r="D30" s="21" t="s">
        <v>46</v>
      </c>
      <c r="E30" s="21" t="s">
        <v>37</v>
      </c>
      <c r="F30" s="21">
        <v>2.4</v>
      </c>
      <c r="G30" s="21">
        <v>2.4</v>
      </c>
      <c r="H30" s="21">
        <v>2512</v>
      </c>
      <c r="I30" s="21">
        <v>1414</v>
      </c>
      <c r="J30" s="20">
        <f t="shared" si="9"/>
        <v>6.0288000000000004</v>
      </c>
      <c r="K30" s="20">
        <f t="shared" si="10"/>
        <v>3.3936000000000002</v>
      </c>
      <c r="L30" s="18">
        <f>$L$25/2</f>
        <v>5.8792159470674266</v>
      </c>
      <c r="M30" s="18">
        <f t="shared" si="12"/>
        <v>3.3070589702254276</v>
      </c>
      <c r="N30" s="18">
        <v>9.3000000000000007</v>
      </c>
      <c r="O30" s="18">
        <v>111.6</v>
      </c>
      <c r="P30" s="7">
        <f>2*DEGREES(ATAN(L30/2/N30))</f>
        <v>35.082123835673919</v>
      </c>
      <c r="Q30" s="7">
        <f t="shared" si="0"/>
        <v>20.163538838337537</v>
      </c>
      <c r="R30" s="7">
        <f>2*DEGREES(ATAN(L30/2/O30*(12/24)))</f>
        <v>1.5091164252913072</v>
      </c>
      <c r="S30" s="7">
        <f>2*DEGREES(ATAN((M30/2/O30)*(12/24)))</f>
        <v>0.84891153811722431</v>
      </c>
      <c r="T30" s="16">
        <v>20</v>
      </c>
      <c r="U30" s="8">
        <f t="shared" si="13"/>
        <v>12.643475154983712</v>
      </c>
      <c r="V30" s="8">
        <f t="shared" si="14"/>
        <v>7.1119547746783383</v>
      </c>
      <c r="W30" s="8">
        <f t="shared" si="14"/>
        <v>0.52681146479098806</v>
      </c>
      <c r="X30" s="8">
        <f t="shared" si="14"/>
        <v>0.2963314489449308</v>
      </c>
      <c r="Y30" s="12"/>
    </row>
    <row r="31" spans="2:25" x14ac:dyDescent="0.2">
      <c r="B31" s="56" t="s">
        <v>7</v>
      </c>
      <c r="C31" s="9" t="s">
        <v>18</v>
      </c>
      <c r="D31" s="21" t="s">
        <v>46</v>
      </c>
      <c r="E31" s="21" t="s">
        <v>37</v>
      </c>
      <c r="F31" s="21">
        <v>2.4</v>
      </c>
      <c r="G31" s="21">
        <v>2.4</v>
      </c>
      <c r="H31" s="21">
        <v>5028</v>
      </c>
      <c r="I31" s="21">
        <v>2828</v>
      </c>
      <c r="J31" s="20">
        <f t="shared" si="9"/>
        <v>12.067199999999998</v>
      </c>
      <c r="K31" s="20">
        <f t="shared" si="10"/>
        <v>6.7872000000000003</v>
      </c>
      <c r="L31" s="18">
        <f t="shared" ref="L31:L32" si="16">2*N31*TAN(RADIANS(P31/2))</f>
        <v>11.758431894134853</v>
      </c>
      <c r="M31" s="18">
        <f t="shared" si="12"/>
        <v>6.6141179404508552</v>
      </c>
      <c r="N31" s="18">
        <v>9.3000000000000007</v>
      </c>
      <c r="O31" s="18">
        <v>111.6</v>
      </c>
      <c r="P31" s="6">
        <v>64.599999999999994</v>
      </c>
      <c r="Q31" s="7">
        <f t="shared" ref="Q31:Q45" si="17">2*DEGREES(ATAN(M31/2/N31))</f>
        <v>39.150542931277201</v>
      </c>
      <c r="R31" s="7">
        <f t="shared" ref="R31:R39" si="18">2*DEGREES(ATAN(L31/2/O31))</f>
        <v>6.0312393236987649</v>
      </c>
      <c r="S31" s="7">
        <f t="shared" si="15"/>
        <v>3.3947148455085507</v>
      </c>
      <c r="T31" s="16">
        <v>20</v>
      </c>
      <c r="U31" s="8">
        <f t="shared" si="13"/>
        <v>25.286950309967423</v>
      </c>
      <c r="V31" s="8">
        <f t="shared" si="14"/>
        <v>14.223909549356677</v>
      </c>
      <c r="W31" s="8">
        <f t="shared" si="14"/>
        <v>2.1072458591639522</v>
      </c>
      <c r="X31" s="8">
        <f t="shared" si="14"/>
        <v>1.1853257957797232</v>
      </c>
      <c r="Y31" s="10"/>
    </row>
    <row r="32" spans="2:25" x14ac:dyDescent="0.2">
      <c r="B32" s="57"/>
      <c r="C32" s="9" t="s">
        <v>19</v>
      </c>
      <c r="D32" s="21" t="s">
        <v>46</v>
      </c>
      <c r="E32" s="21" t="s">
        <v>37</v>
      </c>
      <c r="F32" s="21">
        <v>2.4</v>
      </c>
      <c r="G32" s="21">
        <v>2.4</v>
      </c>
      <c r="H32" s="21">
        <v>5028</v>
      </c>
      <c r="I32" s="21">
        <v>2828</v>
      </c>
      <c r="J32" s="20">
        <f t="shared" si="9"/>
        <v>12.067199999999998</v>
      </c>
      <c r="K32" s="20">
        <f t="shared" si="10"/>
        <v>6.7872000000000003</v>
      </c>
      <c r="L32" s="18">
        <f t="shared" si="16"/>
        <v>11.758431894134853</v>
      </c>
      <c r="M32" s="18">
        <f t="shared" si="12"/>
        <v>6.6141179404508552</v>
      </c>
      <c r="N32" s="18">
        <v>9.3000000000000007</v>
      </c>
      <c r="O32" s="18">
        <v>111.6</v>
      </c>
      <c r="P32" s="6">
        <v>64.599999999999994</v>
      </c>
      <c r="Q32" s="7">
        <f t="shared" si="17"/>
        <v>39.150542931277201</v>
      </c>
      <c r="R32" s="7">
        <f>2*DEGREES(ATAN(L32/2/O32*(12/24)))</f>
        <v>3.0177095606635849</v>
      </c>
      <c r="S32" s="7">
        <f>2*DEGREES(ATAN(M32/2/O32*(12/24)))</f>
        <v>1.6977299087470008</v>
      </c>
      <c r="T32" s="16">
        <v>20</v>
      </c>
      <c r="U32" s="8">
        <f t="shared" si="13"/>
        <v>25.286950309967423</v>
      </c>
      <c r="V32" s="8">
        <f t="shared" si="14"/>
        <v>14.223909549356677</v>
      </c>
      <c r="W32" s="8">
        <f t="shared" si="14"/>
        <v>1.0536229295819761</v>
      </c>
      <c r="X32" s="8">
        <f t="shared" si="14"/>
        <v>0.5926628978898616</v>
      </c>
      <c r="Y32" s="10"/>
    </row>
    <row r="33" spans="2:24" x14ac:dyDescent="0.2">
      <c r="B33" s="57"/>
      <c r="C33" s="9" t="s">
        <v>20</v>
      </c>
      <c r="D33" s="21" t="s">
        <v>46</v>
      </c>
      <c r="E33" s="21" t="s">
        <v>37</v>
      </c>
      <c r="F33" s="21">
        <v>2.4</v>
      </c>
      <c r="G33" s="21">
        <v>2.4</v>
      </c>
      <c r="H33" s="21">
        <v>2512</v>
      </c>
      <c r="I33" s="21">
        <v>1414</v>
      </c>
      <c r="J33" s="20">
        <f t="shared" si="9"/>
        <v>6.0288000000000004</v>
      </c>
      <c r="K33" s="20">
        <f t="shared" si="10"/>
        <v>3.3936000000000002</v>
      </c>
      <c r="L33" s="18">
        <f t="shared" ref="L33:L34" si="19">$L$25/2</f>
        <v>5.8792159470674266</v>
      </c>
      <c r="M33" s="18">
        <f t="shared" si="12"/>
        <v>3.3070589702254276</v>
      </c>
      <c r="N33" s="18">
        <v>9.3000000000000007</v>
      </c>
      <c r="O33" s="18">
        <v>111.6</v>
      </c>
      <c r="P33" s="7">
        <f t="shared" ref="P33:P34" si="20">2*DEGREES(ATAN(L33/2/N33))</f>
        <v>35.082123835673919</v>
      </c>
      <c r="Q33" s="7">
        <f t="shared" si="17"/>
        <v>20.163538838337537</v>
      </c>
      <c r="R33" s="7">
        <f t="shared" si="18"/>
        <v>3.0177095606635849</v>
      </c>
      <c r="S33" s="7">
        <f t="shared" si="15"/>
        <v>1.6977299087470008</v>
      </c>
      <c r="T33" s="16">
        <v>20</v>
      </c>
      <c r="U33" s="8">
        <f t="shared" si="13"/>
        <v>12.643475154983712</v>
      </c>
      <c r="V33" s="8">
        <f t="shared" si="14"/>
        <v>7.1119547746783383</v>
      </c>
      <c r="W33" s="8">
        <f t="shared" si="14"/>
        <v>1.0536229295819761</v>
      </c>
      <c r="X33" s="8">
        <f t="shared" si="14"/>
        <v>0.5926628978898616</v>
      </c>
    </row>
    <row r="34" spans="2:24" x14ac:dyDescent="0.2">
      <c r="B34" s="58"/>
      <c r="C34" s="9" t="s">
        <v>17</v>
      </c>
      <c r="D34" s="21" t="s">
        <v>46</v>
      </c>
      <c r="E34" s="21" t="s">
        <v>37</v>
      </c>
      <c r="F34" s="21">
        <v>2.4</v>
      </c>
      <c r="G34" s="21">
        <v>2.4</v>
      </c>
      <c r="H34" s="21">
        <v>2512</v>
      </c>
      <c r="I34" s="21">
        <v>1414</v>
      </c>
      <c r="J34" s="20">
        <f t="shared" si="9"/>
        <v>6.0288000000000004</v>
      </c>
      <c r="K34" s="20">
        <f t="shared" si="10"/>
        <v>3.3936000000000002</v>
      </c>
      <c r="L34" s="18">
        <f t="shared" si="19"/>
        <v>5.8792159470674266</v>
      </c>
      <c r="M34" s="18">
        <f t="shared" si="12"/>
        <v>3.3070589702254276</v>
      </c>
      <c r="N34" s="18">
        <v>9.3000000000000007</v>
      </c>
      <c r="O34" s="18">
        <v>111.6</v>
      </c>
      <c r="P34" s="7">
        <f t="shared" si="20"/>
        <v>35.082123835673919</v>
      </c>
      <c r="Q34" s="7">
        <f t="shared" si="17"/>
        <v>20.163538838337537</v>
      </c>
      <c r="R34" s="7">
        <f>2*DEGREES(ATAN(L34/2/O34*(12/24)))</f>
        <v>1.5091164252913072</v>
      </c>
      <c r="S34" s="7">
        <f>2*DEGREES(ATAN(M34/2/O34*(12/24)))</f>
        <v>0.84891153811722431</v>
      </c>
      <c r="T34" s="16">
        <v>20</v>
      </c>
      <c r="U34" s="8">
        <f t="shared" si="13"/>
        <v>12.643475154983712</v>
      </c>
      <c r="V34" s="8">
        <f t="shared" si="14"/>
        <v>7.1119547746783383</v>
      </c>
      <c r="W34" s="8">
        <f t="shared" si="14"/>
        <v>0.52681146479098806</v>
      </c>
      <c r="X34" s="8">
        <f t="shared" si="14"/>
        <v>0.2963314489449308</v>
      </c>
    </row>
    <row r="35" spans="2:24" x14ac:dyDescent="0.2">
      <c r="B35" s="5" t="s">
        <v>9</v>
      </c>
      <c r="C35" s="9" t="s">
        <v>8</v>
      </c>
      <c r="D35" s="26" t="s">
        <v>52</v>
      </c>
      <c r="E35" s="26" t="s">
        <v>38</v>
      </c>
      <c r="F35" s="26">
        <v>3.63</v>
      </c>
      <c r="G35" s="26">
        <v>3.63</v>
      </c>
      <c r="H35" s="22"/>
      <c r="I35" s="22"/>
      <c r="J35" s="22"/>
      <c r="K35" s="22"/>
      <c r="L35" s="17">
        <f t="shared" ref="L35:L39" si="21">2*N35*TAN(RADIANS(P35/2))</f>
        <v>6.643382639327899</v>
      </c>
      <c r="M35" s="17">
        <f t="shared" si="12"/>
        <v>3.736902734621943</v>
      </c>
      <c r="N35" s="19">
        <v>5.8</v>
      </c>
      <c r="O35" s="19">
        <v>81.2</v>
      </c>
      <c r="P35" s="6">
        <v>59.6</v>
      </c>
      <c r="Q35" s="7">
        <f t="shared" si="17"/>
        <v>35.712356864136758</v>
      </c>
      <c r="R35" s="7">
        <f t="shared" si="18"/>
        <v>4.6850452809201464</v>
      </c>
      <c r="S35" s="7">
        <f t="shared" si="15"/>
        <v>2.6363420961248178</v>
      </c>
      <c r="T35" s="16">
        <v>20</v>
      </c>
      <c r="U35" s="8">
        <f t="shared" si="13"/>
        <v>22.908215997682412</v>
      </c>
      <c r="V35" s="8">
        <f t="shared" si="14"/>
        <v>12.885871498696355</v>
      </c>
      <c r="W35" s="8">
        <f t="shared" si="14"/>
        <v>1.6363011426916008</v>
      </c>
      <c r="X35" s="8">
        <f t="shared" si="14"/>
        <v>0.92041939276402529</v>
      </c>
    </row>
    <row r="36" spans="2:24" x14ac:dyDescent="0.2">
      <c r="B36" s="5" t="s">
        <v>31</v>
      </c>
      <c r="C36" s="5" t="s">
        <v>8</v>
      </c>
      <c r="D36" s="21" t="s">
        <v>47</v>
      </c>
      <c r="E36" s="21" t="s">
        <v>39</v>
      </c>
      <c r="F36" s="21">
        <v>2.8</v>
      </c>
      <c r="G36" s="21">
        <v>2.8</v>
      </c>
      <c r="H36" s="21">
        <v>1920</v>
      </c>
      <c r="I36" s="21">
        <v>1080</v>
      </c>
      <c r="J36" s="20">
        <f t="shared" ref="J36:J39" si="22">F36*H36/1000000*1000</f>
        <v>5.3759999999999994</v>
      </c>
      <c r="K36" s="20">
        <f t="shared" ref="K36:K40" si="23">G36*I36*1000/1000000</f>
        <v>3.024</v>
      </c>
      <c r="L36" s="17">
        <f t="shared" si="21"/>
        <v>5.4788042429444408</v>
      </c>
      <c r="M36" s="17">
        <f t="shared" si="12"/>
        <v>3.081827386656248</v>
      </c>
      <c r="N36" s="17">
        <v>4.3</v>
      </c>
      <c r="O36" s="17">
        <v>129</v>
      </c>
      <c r="P36" s="6">
        <v>65</v>
      </c>
      <c r="Q36" s="7">
        <f t="shared" si="17"/>
        <v>39.430486860775034</v>
      </c>
      <c r="R36" s="7">
        <f t="shared" si="18"/>
        <v>2.4330634573169907</v>
      </c>
      <c r="S36" s="7">
        <f t="shared" si="15"/>
        <v>1.3687387980536776</v>
      </c>
      <c r="T36" s="16">
        <v>20</v>
      </c>
      <c r="U36" s="8">
        <f t="shared" si="13"/>
        <v>25.482810432299729</v>
      </c>
      <c r="V36" s="8">
        <f t="shared" si="14"/>
        <v>14.334080868168595</v>
      </c>
      <c r="W36" s="8">
        <f t="shared" si="14"/>
        <v>0.8494270144099908</v>
      </c>
      <c r="X36" s="8">
        <f t="shared" si="14"/>
        <v>0.47780269560561994</v>
      </c>
    </row>
    <row r="37" spans="2:24" x14ac:dyDescent="0.2">
      <c r="B37" s="35" t="s">
        <v>62</v>
      </c>
      <c r="C37" s="27" t="s">
        <v>8</v>
      </c>
      <c r="D37" s="28" t="s">
        <v>64</v>
      </c>
      <c r="E37" s="28" t="s">
        <v>39</v>
      </c>
      <c r="F37" s="28">
        <v>2.8</v>
      </c>
      <c r="G37" s="28">
        <v>2.8</v>
      </c>
      <c r="H37" s="28">
        <v>1920</v>
      </c>
      <c r="I37" s="28">
        <v>1080</v>
      </c>
      <c r="J37" s="29">
        <f t="shared" si="22"/>
        <v>5.3759999999999994</v>
      </c>
      <c r="K37" s="29">
        <f t="shared" si="23"/>
        <v>3.024</v>
      </c>
      <c r="L37" s="30">
        <f t="shared" si="21"/>
        <v>5.4788042429444408</v>
      </c>
      <c r="M37" s="30">
        <f t="shared" si="12"/>
        <v>3.081827386656248</v>
      </c>
      <c r="N37" s="30">
        <v>4.3</v>
      </c>
      <c r="O37" s="30">
        <v>111.8</v>
      </c>
      <c r="P37" s="31">
        <v>65</v>
      </c>
      <c r="Q37" s="32">
        <f t="shared" si="17"/>
        <v>39.430486860775034</v>
      </c>
      <c r="R37" s="32">
        <f t="shared" si="18"/>
        <v>2.8072411451901687</v>
      </c>
      <c r="S37" s="32">
        <f t="shared" si="15"/>
        <v>1.5792891114880936</v>
      </c>
      <c r="T37" s="33">
        <v>20</v>
      </c>
      <c r="U37" s="34">
        <f t="shared" si="13"/>
        <v>25.482810432299729</v>
      </c>
      <c r="V37" s="34">
        <f t="shared" si="14"/>
        <v>14.334080868168595</v>
      </c>
      <c r="W37" s="34">
        <f t="shared" si="14"/>
        <v>0.9801080935499894</v>
      </c>
      <c r="X37" s="34">
        <f t="shared" si="14"/>
        <v>0.55131080262186916</v>
      </c>
    </row>
    <row r="38" spans="2:24" x14ac:dyDescent="0.2">
      <c r="B38" s="35" t="s">
        <v>63</v>
      </c>
      <c r="C38" s="27" t="s">
        <v>8</v>
      </c>
      <c r="D38" s="28" t="s">
        <v>64</v>
      </c>
      <c r="E38" s="28" t="s">
        <v>39</v>
      </c>
      <c r="F38" s="28">
        <v>2.8</v>
      </c>
      <c r="G38" s="28">
        <v>2.8</v>
      </c>
      <c r="H38" s="28">
        <v>1920</v>
      </c>
      <c r="I38" s="28">
        <v>1080</v>
      </c>
      <c r="J38" s="29">
        <f t="shared" si="22"/>
        <v>5.3759999999999994</v>
      </c>
      <c r="K38" s="29">
        <f t="shared" si="23"/>
        <v>3.024</v>
      </c>
      <c r="L38" s="30">
        <f t="shared" si="21"/>
        <v>5.4788042429444408</v>
      </c>
      <c r="M38" s="30">
        <f t="shared" si="12"/>
        <v>3.081827386656248</v>
      </c>
      <c r="N38" s="30">
        <v>4.3</v>
      </c>
      <c r="O38" s="30">
        <v>86</v>
      </c>
      <c r="P38" s="31">
        <v>65</v>
      </c>
      <c r="Q38" s="32">
        <f t="shared" si="17"/>
        <v>39.430486860775034</v>
      </c>
      <c r="R38" s="32">
        <f t="shared" si="18"/>
        <v>3.6489099358508983</v>
      </c>
      <c r="S38" s="32">
        <f t="shared" si="15"/>
        <v>2.0529861639824523</v>
      </c>
      <c r="T38" s="33">
        <v>20</v>
      </c>
      <c r="U38" s="34">
        <f t="shared" si="13"/>
        <v>25.482810432299729</v>
      </c>
      <c r="V38" s="34">
        <f t="shared" si="14"/>
        <v>14.334080868168595</v>
      </c>
      <c r="W38" s="34">
        <f t="shared" si="14"/>
        <v>1.2741405216149861</v>
      </c>
      <c r="X38" s="34">
        <f t="shared" si="14"/>
        <v>0.71670404340842975</v>
      </c>
    </row>
    <row r="39" spans="2:24" x14ac:dyDescent="0.2">
      <c r="B39" s="9" t="s">
        <v>32</v>
      </c>
      <c r="C39" s="5" t="s">
        <v>8</v>
      </c>
      <c r="D39" s="21" t="s">
        <v>48</v>
      </c>
      <c r="E39" s="21" t="s">
        <v>40</v>
      </c>
      <c r="F39" s="21">
        <v>2.8</v>
      </c>
      <c r="G39" s="21">
        <v>2.8</v>
      </c>
      <c r="H39" s="21">
        <v>1920</v>
      </c>
      <c r="I39" s="21">
        <v>1080</v>
      </c>
      <c r="J39" s="20">
        <f t="shared" si="22"/>
        <v>5.3759999999999994</v>
      </c>
      <c r="K39" s="20">
        <f t="shared" si="23"/>
        <v>3.024</v>
      </c>
      <c r="L39" s="17">
        <f t="shared" si="21"/>
        <v>5.563685929596641</v>
      </c>
      <c r="M39" s="17">
        <f t="shared" si="12"/>
        <v>3.1295733353981108</v>
      </c>
      <c r="N39" s="17">
        <v>3.9</v>
      </c>
      <c r="O39" s="17">
        <v>46.8</v>
      </c>
      <c r="P39" s="6">
        <v>71</v>
      </c>
      <c r="Q39" s="7">
        <f t="shared" si="17"/>
        <v>43.72401248827142</v>
      </c>
      <c r="R39" s="7">
        <f t="shared" si="18"/>
        <v>6.8034418554781091</v>
      </c>
      <c r="S39" s="7">
        <f t="shared" si="15"/>
        <v>3.8300121537137324</v>
      </c>
      <c r="T39" s="16">
        <v>20</v>
      </c>
      <c r="U39" s="8">
        <f t="shared" si="13"/>
        <v>28.531722715880214</v>
      </c>
      <c r="V39" s="8">
        <f t="shared" si="14"/>
        <v>16.049094027682621</v>
      </c>
      <c r="W39" s="8">
        <f t="shared" si="14"/>
        <v>2.3776435596566845</v>
      </c>
      <c r="X39" s="8">
        <f t="shared" si="14"/>
        <v>1.3374245023068851</v>
      </c>
    </row>
    <row r="40" spans="2:24" x14ac:dyDescent="0.2">
      <c r="B40" s="76" t="s">
        <v>53</v>
      </c>
      <c r="C40" s="9" t="s">
        <v>13</v>
      </c>
      <c r="D40" s="21" t="s">
        <v>54</v>
      </c>
      <c r="E40" s="21" t="s">
        <v>55</v>
      </c>
      <c r="F40" s="21">
        <v>1.62</v>
      </c>
      <c r="G40" s="21">
        <v>1.62</v>
      </c>
      <c r="H40" s="21">
        <v>3840</v>
      </c>
      <c r="I40" s="21">
        <v>2160</v>
      </c>
      <c r="J40" s="21">
        <f>F40*H40/1000000*1000</f>
        <v>6.2208000000000006</v>
      </c>
      <c r="K40" s="21">
        <f t="shared" si="23"/>
        <v>3.4992000000000005</v>
      </c>
      <c r="L40" s="18">
        <f t="shared" ref="L40:L48" si="24">2*N40*TAN(RADIANS(P40/2))</f>
        <v>6.189834637773834</v>
      </c>
      <c r="M40" s="18">
        <f t="shared" si="12"/>
        <v>3.4817819837477817</v>
      </c>
      <c r="N40" s="18">
        <v>4.42</v>
      </c>
      <c r="O40" s="18">
        <v>88.4</v>
      </c>
      <c r="P40" s="6">
        <v>70</v>
      </c>
      <c r="Q40" s="7">
        <f t="shared" si="17"/>
        <v>42.995661418763667</v>
      </c>
      <c r="R40" s="7">
        <f>2*DEGREES(ATAN(L40/2/O40))</f>
        <v>4.0102557152582952</v>
      </c>
      <c r="S40" s="7">
        <f t="shared" si="15"/>
        <v>2.2563985229947319</v>
      </c>
      <c r="T40" s="16">
        <v>20</v>
      </c>
      <c r="U40" s="8">
        <f t="shared" si="13"/>
        <v>28.008301528388387</v>
      </c>
      <c r="V40" s="8">
        <f t="shared" si="14"/>
        <v>15.754669609718469</v>
      </c>
      <c r="W40" s="8">
        <f t="shared" si="14"/>
        <v>1.400415076419419</v>
      </c>
      <c r="X40" s="8">
        <f t="shared" si="14"/>
        <v>0.78773348048592351</v>
      </c>
    </row>
    <row r="41" spans="2:24" x14ac:dyDescent="0.2">
      <c r="B41" s="77"/>
      <c r="C41" s="9" t="s">
        <v>14</v>
      </c>
      <c r="D41" s="21" t="s">
        <v>54</v>
      </c>
      <c r="E41" s="21" t="s">
        <v>55</v>
      </c>
      <c r="F41" s="21">
        <v>1.62</v>
      </c>
      <c r="G41" s="21">
        <v>1.62</v>
      </c>
      <c r="H41" s="21">
        <v>3840</v>
      </c>
      <c r="I41" s="21">
        <v>2160</v>
      </c>
      <c r="J41" s="21">
        <f t="shared" ref="J41" si="25">F41*H41/1000000*1000</f>
        <v>6.2208000000000006</v>
      </c>
      <c r="K41" s="21">
        <f>G41*I41*1000/1000000</f>
        <v>3.4992000000000005</v>
      </c>
      <c r="L41" s="18">
        <f t="shared" si="24"/>
        <v>6.189834637773834</v>
      </c>
      <c r="M41" s="18">
        <f t="shared" si="12"/>
        <v>3.4817819837477817</v>
      </c>
      <c r="N41" s="18">
        <v>4.42</v>
      </c>
      <c r="O41" s="18">
        <v>88.4</v>
      </c>
      <c r="P41" s="6">
        <v>70</v>
      </c>
      <c r="Q41" s="7">
        <f t="shared" si="17"/>
        <v>42.995661418763667</v>
      </c>
      <c r="R41" s="7">
        <f>2*DEGREES(ATAN(L41/2/O41*(20/30)))</f>
        <v>2.6741102627306188</v>
      </c>
      <c r="S41" s="7">
        <f>2*DEGREES(ATAN((M41/2/O41)*(20/30)))</f>
        <v>1.504373695883737</v>
      </c>
      <c r="T41" s="16">
        <v>20</v>
      </c>
      <c r="U41" s="8">
        <f t="shared" si="13"/>
        <v>28.008301528388387</v>
      </c>
      <c r="V41" s="8">
        <f t="shared" si="14"/>
        <v>15.754669609718469</v>
      </c>
      <c r="W41" s="8">
        <f t="shared" si="14"/>
        <v>0.93361005094627925</v>
      </c>
      <c r="X41" s="8">
        <f t="shared" si="14"/>
        <v>0.52515565365728223</v>
      </c>
    </row>
    <row r="42" spans="2:24" x14ac:dyDescent="0.2">
      <c r="B42" s="77"/>
      <c r="C42" s="9" t="s">
        <v>56</v>
      </c>
      <c r="D42" s="21" t="s">
        <v>54</v>
      </c>
      <c r="E42" s="21" t="s">
        <v>55</v>
      </c>
      <c r="F42" s="21">
        <v>1.62</v>
      </c>
      <c r="G42" s="21">
        <v>1.62</v>
      </c>
      <c r="H42" s="21">
        <v>3840</v>
      </c>
      <c r="I42" s="21">
        <v>2160</v>
      </c>
      <c r="J42" s="21">
        <f t="shared" ref="J42:J45" si="26">F42*H42/1000000*1000</f>
        <v>6.2208000000000006</v>
      </c>
      <c r="K42" s="21">
        <f t="shared" ref="K42:K45" si="27">G42*I42*1000/1000000</f>
        <v>3.4992000000000005</v>
      </c>
      <c r="L42" s="18">
        <f t="shared" si="24"/>
        <v>6.189834637773834</v>
      </c>
      <c r="M42" s="18">
        <f t="shared" si="12"/>
        <v>3.4817819837477817</v>
      </c>
      <c r="N42" s="18">
        <v>4.42</v>
      </c>
      <c r="O42" s="18">
        <v>88.4</v>
      </c>
      <c r="P42" s="6">
        <v>70</v>
      </c>
      <c r="Q42" s="7">
        <f t="shared" si="17"/>
        <v>42.995661418763667</v>
      </c>
      <c r="R42" s="7">
        <f>2*DEGREES(ATAN(L42/2/O42))</f>
        <v>4.0102557152582952</v>
      </c>
      <c r="S42" s="7">
        <f t="shared" si="15"/>
        <v>2.2563985229947319</v>
      </c>
      <c r="T42" s="16">
        <v>20</v>
      </c>
      <c r="U42" s="8">
        <f t="shared" si="13"/>
        <v>28.008301528388387</v>
      </c>
      <c r="V42" s="8">
        <f t="shared" si="14"/>
        <v>15.754669609718469</v>
      </c>
      <c r="W42" s="8">
        <f t="shared" si="14"/>
        <v>1.400415076419419</v>
      </c>
      <c r="X42" s="8">
        <f t="shared" si="14"/>
        <v>0.78773348048592351</v>
      </c>
    </row>
    <row r="43" spans="2:24" x14ac:dyDescent="0.2">
      <c r="B43" s="77"/>
      <c r="C43" s="9" t="s">
        <v>15</v>
      </c>
      <c r="D43" s="21" t="s">
        <v>54</v>
      </c>
      <c r="E43" s="21" t="s">
        <v>55</v>
      </c>
      <c r="F43" s="21">
        <v>1.62</v>
      </c>
      <c r="G43" s="21">
        <v>1.62</v>
      </c>
      <c r="H43" s="21">
        <v>3840</v>
      </c>
      <c r="I43" s="21">
        <v>2160</v>
      </c>
      <c r="J43" s="21">
        <f t="shared" si="26"/>
        <v>6.2208000000000006</v>
      </c>
      <c r="K43" s="21">
        <f t="shared" si="27"/>
        <v>3.4992000000000005</v>
      </c>
      <c r="L43" s="18">
        <f t="shared" si="24"/>
        <v>6.189834637773834</v>
      </c>
      <c r="M43" s="18">
        <f t="shared" si="12"/>
        <v>3.4817819837477817</v>
      </c>
      <c r="N43" s="18">
        <v>4.42</v>
      </c>
      <c r="O43" s="18">
        <v>88.4</v>
      </c>
      <c r="P43" s="6">
        <v>70</v>
      </c>
      <c r="Q43" s="7">
        <f t="shared" si="17"/>
        <v>42.995661418763667</v>
      </c>
      <c r="R43" s="7">
        <f>2*DEGREES(ATAN(L43/2/O43*(20/40)))</f>
        <v>2.0057419786152075</v>
      </c>
      <c r="S43" s="7">
        <f>2*DEGREES(ATAN((M43/2/O43)*(20/40)))</f>
        <v>1.1283086305058923</v>
      </c>
      <c r="T43" s="16">
        <v>20</v>
      </c>
      <c r="U43" s="8">
        <f t="shared" si="13"/>
        <v>28.008301528388387</v>
      </c>
      <c r="V43" s="8">
        <f t="shared" si="14"/>
        <v>15.754669609718469</v>
      </c>
      <c r="W43" s="8">
        <f t="shared" si="14"/>
        <v>0.70020753820970971</v>
      </c>
      <c r="X43" s="8">
        <f t="shared" si="14"/>
        <v>0.39386674024296175</v>
      </c>
    </row>
    <row r="44" spans="2:24" x14ac:dyDescent="0.2">
      <c r="B44" s="77"/>
      <c r="C44" s="9" t="s">
        <v>16</v>
      </c>
      <c r="D44" s="21" t="s">
        <v>54</v>
      </c>
      <c r="E44" s="21" t="s">
        <v>55</v>
      </c>
      <c r="F44" s="21">
        <v>1.62</v>
      </c>
      <c r="G44" s="21">
        <v>1.62</v>
      </c>
      <c r="H44" s="21">
        <v>1920</v>
      </c>
      <c r="I44" s="21">
        <v>1080</v>
      </c>
      <c r="J44" s="21">
        <f t="shared" si="26"/>
        <v>3.1104000000000003</v>
      </c>
      <c r="K44" s="21">
        <f t="shared" si="27"/>
        <v>1.7496000000000003</v>
      </c>
      <c r="L44" s="18">
        <f t="shared" si="24"/>
        <v>2.9921749197249574</v>
      </c>
      <c r="M44" s="18">
        <f t="shared" si="12"/>
        <v>1.6830983923452885</v>
      </c>
      <c r="N44" s="18">
        <v>4.42</v>
      </c>
      <c r="O44" s="18">
        <v>88.4</v>
      </c>
      <c r="P44" s="6">
        <v>37.4</v>
      </c>
      <c r="Q44" s="7">
        <f t="shared" si="17"/>
        <v>21.559700056846445</v>
      </c>
      <c r="R44" s="7">
        <f>2*DEGREES(ATAN(L44/2/O44))</f>
        <v>1.9391700135238734</v>
      </c>
      <c r="S44" s="7">
        <f>2*DEGREES(ATAN(M44/2/O44))</f>
        <v>1.0908543142319069</v>
      </c>
      <c r="T44" s="16">
        <v>20</v>
      </c>
      <c r="U44" s="8">
        <f t="shared" si="13"/>
        <v>13.539253030429672</v>
      </c>
      <c r="V44" s="8">
        <f t="shared" si="14"/>
        <v>7.6158298296166906</v>
      </c>
      <c r="W44" s="8">
        <f t="shared" si="14"/>
        <v>0.67696265152148349</v>
      </c>
      <c r="X44" s="8">
        <f t="shared" si="14"/>
        <v>0.38079149148083447</v>
      </c>
    </row>
    <row r="45" spans="2:24" x14ac:dyDescent="0.2">
      <c r="B45" s="81"/>
      <c r="C45" s="9" t="s">
        <v>17</v>
      </c>
      <c r="D45" s="21" t="s">
        <v>54</v>
      </c>
      <c r="E45" s="21" t="s">
        <v>55</v>
      </c>
      <c r="F45" s="21">
        <v>1.62</v>
      </c>
      <c r="G45" s="21">
        <v>1.62</v>
      </c>
      <c r="H45" s="21">
        <v>1920</v>
      </c>
      <c r="I45" s="21">
        <v>1080</v>
      </c>
      <c r="J45" s="21">
        <f t="shared" si="26"/>
        <v>3.1104000000000003</v>
      </c>
      <c r="K45" s="21">
        <f t="shared" si="27"/>
        <v>1.7496000000000003</v>
      </c>
      <c r="L45" s="18">
        <f t="shared" si="24"/>
        <v>2.9921749197249574</v>
      </c>
      <c r="M45" s="18">
        <f t="shared" si="12"/>
        <v>1.6830983923452885</v>
      </c>
      <c r="N45" s="18">
        <v>4.42</v>
      </c>
      <c r="O45" s="18">
        <v>88.4</v>
      </c>
      <c r="P45" s="6">
        <v>37.4</v>
      </c>
      <c r="Q45" s="7">
        <f t="shared" si="17"/>
        <v>21.559700056846445</v>
      </c>
      <c r="R45" s="7">
        <f>2*DEGREES(ATAN(L45/2/O45*(20/40)))</f>
        <v>0.96965442658620249</v>
      </c>
      <c r="S45" s="7">
        <f>2*DEGREES(ATAN((M45/2/O45)*(20/40)))</f>
        <v>0.54543951416745295</v>
      </c>
      <c r="T45" s="16">
        <v>20</v>
      </c>
      <c r="U45" s="8">
        <f t="shared" si="13"/>
        <v>13.539253030429672</v>
      </c>
      <c r="V45" s="8">
        <f t="shared" si="14"/>
        <v>7.6158298296166906</v>
      </c>
      <c r="W45" s="8">
        <f t="shared" si="14"/>
        <v>0.33848132576074175</v>
      </c>
      <c r="X45" s="8">
        <f t="shared" si="14"/>
        <v>0.19039574574041723</v>
      </c>
    </row>
    <row r="46" spans="2:24" x14ac:dyDescent="0.2">
      <c r="B46" s="76" t="s">
        <v>57</v>
      </c>
      <c r="C46" s="9" t="s">
        <v>58</v>
      </c>
      <c r="D46" s="21" t="s">
        <v>54</v>
      </c>
      <c r="E46" s="21" t="s">
        <v>55</v>
      </c>
      <c r="F46" s="21">
        <v>1.62</v>
      </c>
      <c r="G46" s="21">
        <v>1.62</v>
      </c>
      <c r="H46" s="21">
        <v>3840</v>
      </c>
      <c r="I46" s="21">
        <v>2160</v>
      </c>
      <c r="J46" s="21">
        <f t="shared" ref="J46:J47" si="28">F46*H46/1000000*1000</f>
        <v>6.2208000000000006</v>
      </c>
      <c r="K46" s="21">
        <f t="shared" ref="K46:K48" si="29">G46*I46*1000/1000000</f>
        <v>3.4992000000000005</v>
      </c>
      <c r="L46" s="18">
        <f t="shared" si="24"/>
        <v>6.189834637773834</v>
      </c>
      <c r="M46" s="18">
        <f t="shared" ref="M46:M48" si="30">9*L46/16</f>
        <v>3.4817819837477817</v>
      </c>
      <c r="N46" s="18">
        <v>4.42</v>
      </c>
      <c r="O46" s="18">
        <v>88.4</v>
      </c>
      <c r="P46" s="6">
        <v>70</v>
      </c>
      <c r="Q46" s="7">
        <f t="shared" ref="Q46:Q55" si="31">2*DEGREES(ATAN(M46/2/N46))</f>
        <v>42.995661418763667</v>
      </c>
      <c r="R46" s="7">
        <f>2*DEGREES(ATAN(L46/2/O46))</f>
        <v>4.0102557152582952</v>
      </c>
      <c r="S46" s="7">
        <f t="shared" ref="S46" si="32">2*DEGREES(ATAN(M46/2/O46))</f>
        <v>2.2563985229947319</v>
      </c>
      <c r="T46" s="16">
        <v>20</v>
      </c>
      <c r="U46" s="8">
        <f t="shared" ref="U46:U48" si="33">2*T46*TAN(($P46/2)*PI()/180)</f>
        <v>28.008301528388387</v>
      </c>
      <c r="V46" s="8">
        <f t="shared" ref="V46:V48" si="34">2*$T46*TAN((Q46/2)*PI()/180)</f>
        <v>15.754669609718469</v>
      </c>
      <c r="W46" s="8">
        <f t="shared" ref="W46:W48" si="35">2*$T46*TAN((R46/2)*PI()/180)</f>
        <v>1.400415076419419</v>
      </c>
      <c r="X46" s="8">
        <f t="shared" ref="X46:X48" si="36">2*$T46*TAN((S46/2)*PI()/180)</f>
        <v>0.78773348048592351</v>
      </c>
    </row>
    <row r="47" spans="2:24" x14ac:dyDescent="0.2">
      <c r="B47" s="81"/>
      <c r="C47" s="9" t="s">
        <v>59</v>
      </c>
      <c r="D47" s="21" t="s">
        <v>54</v>
      </c>
      <c r="E47" s="21" t="s">
        <v>55</v>
      </c>
      <c r="F47" s="21">
        <v>1.62</v>
      </c>
      <c r="G47" s="21">
        <v>1.62</v>
      </c>
      <c r="H47" s="21">
        <v>3840</v>
      </c>
      <c r="I47" s="21">
        <v>2160</v>
      </c>
      <c r="J47" s="21">
        <f t="shared" si="28"/>
        <v>6.2208000000000006</v>
      </c>
      <c r="K47" s="21">
        <f t="shared" si="29"/>
        <v>3.4992000000000005</v>
      </c>
      <c r="L47" s="18">
        <f t="shared" si="24"/>
        <v>6.189834637773834</v>
      </c>
      <c r="M47" s="18">
        <f t="shared" si="30"/>
        <v>3.4817819837477817</v>
      </c>
      <c r="N47" s="18">
        <v>4.42</v>
      </c>
      <c r="O47" s="18">
        <v>88.4</v>
      </c>
      <c r="P47" s="6">
        <v>70</v>
      </c>
      <c r="Q47" s="7">
        <f t="shared" si="31"/>
        <v>42.995661418763667</v>
      </c>
      <c r="R47" s="7">
        <f>2*DEGREES(ATAN(L47/2/O47*(20/40)))</f>
        <v>2.0057419786152075</v>
      </c>
      <c r="S47" s="7">
        <f>2*DEGREES(ATAN((M47/2/O47)*(20/40)))</f>
        <v>1.1283086305058923</v>
      </c>
      <c r="T47" s="16">
        <v>20</v>
      </c>
      <c r="U47" s="8">
        <f t="shared" si="33"/>
        <v>28.008301528388387</v>
      </c>
      <c r="V47" s="8">
        <f t="shared" si="34"/>
        <v>15.754669609718469</v>
      </c>
      <c r="W47" s="8">
        <f t="shared" si="35"/>
        <v>0.70020753820970971</v>
      </c>
      <c r="X47" s="8">
        <f t="shared" si="36"/>
        <v>0.39386674024296175</v>
      </c>
    </row>
    <row r="48" spans="2:24" x14ac:dyDescent="0.2">
      <c r="B48" s="54" t="s">
        <v>60</v>
      </c>
      <c r="C48" s="9" t="s">
        <v>61</v>
      </c>
      <c r="D48" s="21" t="s">
        <v>54</v>
      </c>
      <c r="E48" s="21" t="s">
        <v>55</v>
      </c>
      <c r="F48" s="21">
        <v>1.62</v>
      </c>
      <c r="G48" s="21">
        <v>1.62</v>
      </c>
      <c r="H48" s="21">
        <v>3840</v>
      </c>
      <c r="I48" s="21">
        <v>2160</v>
      </c>
      <c r="J48" s="21">
        <f>F48*H48/1000000*1000</f>
        <v>6.2208000000000006</v>
      </c>
      <c r="K48" s="21">
        <f t="shared" si="29"/>
        <v>3.4992000000000005</v>
      </c>
      <c r="L48" s="18">
        <f t="shared" si="24"/>
        <v>6.189834637773834</v>
      </c>
      <c r="M48" s="18">
        <f t="shared" si="30"/>
        <v>3.4817819837477817</v>
      </c>
      <c r="N48" s="18">
        <v>4.42</v>
      </c>
      <c r="O48" s="18">
        <v>52.8</v>
      </c>
      <c r="P48" s="6">
        <v>70</v>
      </c>
      <c r="Q48" s="7">
        <f t="shared" si="31"/>
        <v>42.995661418763667</v>
      </c>
      <c r="R48" s="7">
        <f>2*DEGREES(ATAN(L48/2/O48))</f>
        <v>6.7092057432760832</v>
      </c>
      <c r="S48" s="7">
        <f t="shared" ref="S48" si="37">2*DEGREES(ATAN(M48/2/O48))</f>
        <v>3.776878218997791</v>
      </c>
      <c r="T48" s="16">
        <v>20</v>
      </c>
      <c r="U48" s="8">
        <f t="shared" si="33"/>
        <v>28.008301528388387</v>
      </c>
      <c r="V48" s="8">
        <f t="shared" si="34"/>
        <v>15.754669609718469</v>
      </c>
      <c r="W48" s="8">
        <f t="shared" si="35"/>
        <v>2.3446343324900885</v>
      </c>
      <c r="X48" s="8">
        <f t="shared" si="36"/>
        <v>1.318856812025675</v>
      </c>
    </row>
    <row r="49" spans="2:24" x14ac:dyDescent="0.2">
      <c r="B49" s="76" t="s">
        <v>73</v>
      </c>
      <c r="C49" s="9" t="s">
        <v>80</v>
      </c>
      <c r="D49" s="9" t="s">
        <v>76</v>
      </c>
      <c r="E49" s="9" t="s">
        <v>77</v>
      </c>
      <c r="F49" s="9">
        <v>1.62</v>
      </c>
      <c r="G49" s="9">
        <v>1.62</v>
      </c>
      <c r="H49" s="9">
        <v>3840</v>
      </c>
      <c r="I49" s="9">
        <v>2160</v>
      </c>
      <c r="J49" s="21">
        <f t="shared" ref="J49:J52" si="38">F49*H49/1000000*1000</f>
        <v>6.2208000000000006</v>
      </c>
      <c r="K49" s="21">
        <f t="shared" ref="K49:K52" si="39">G49*I49*1000/1000000</f>
        <v>3.4992000000000005</v>
      </c>
      <c r="L49" s="18">
        <f t="shared" ref="L49:L52" si="40">2*N49*TAN(RADIANS(P49/2))</f>
        <v>6.4752817616872962</v>
      </c>
      <c r="M49" s="18">
        <f t="shared" ref="M49:M52" si="41">9*L49/16</f>
        <v>3.6423459909491043</v>
      </c>
      <c r="N49" s="18">
        <v>4.8</v>
      </c>
      <c r="O49" s="18">
        <v>120</v>
      </c>
      <c r="P49" s="7">
        <v>68</v>
      </c>
      <c r="Q49" s="7">
        <f t="shared" ref="Q49:Q52" si="42">2*DEGREES(ATAN(M49/2/N49))</f>
        <v>41.554596568496002</v>
      </c>
      <c r="R49" s="7">
        <f t="shared" ref="R49:R51" si="43">2*DEGREES(ATAN(L49/2/O49))</f>
        <v>3.0909694342146787</v>
      </c>
      <c r="S49" s="7">
        <f t="shared" ref="S49:S51" si="44">2*DEGREES(ATAN(M49/2/O49))</f>
        <v>1.7389586067426077</v>
      </c>
      <c r="T49" s="16">
        <v>20</v>
      </c>
      <c r="U49" s="8">
        <f t="shared" ref="U49:U52" si="45">2*T49*TAN(($P49/2)*PI()/180)</f>
        <v>26.980340673697071</v>
      </c>
      <c r="V49" s="8">
        <f t="shared" ref="V49:V52" si="46">2*$T49*TAN((Q49/2)*PI()/180)</f>
        <v>15.176441628954603</v>
      </c>
      <c r="W49" s="8">
        <f t="shared" ref="W49:W52" si="47">2*$T49*TAN((R49/2)*PI()/180)</f>
        <v>1.0792136269478827</v>
      </c>
      <c r="X49" s="8">
        <f t="shared" ref="X49:X52" si="48">2*$T49*TAN((S49/2)*PI()/180)</f>
        <v>0.60705766515818405</v>
      </c>
    </row>
    <row r="50" spans="2:24" x14ac:dyDescent="0.2">
      <c r="B50" s="77"/>
      <c r="C50" s="9" t="s">
        <v>92</v>
      </c>
      <c r="D50" s="9" t="s">
        <v>76</v>
      </c>
      <c r="E50" s="9" t="s">
        <v>77</v>
      </c>
      <c r="F50" s="9">
        <v>1.62</v>
      </c>
      <c r="G50" s="9">
        <v>1.62</v>
      </c>
      <c r="H50" s="9">
        <v>3840</v>
      </c>
      <c r="I50" s="9">
        <v>2160</v>
      </c>
      <c r="J50" s="21">
        <f t="shared" si="38"/>
        <v>6.2208000000000006</v>
      </c>
      <c r="K50" s="21">
        <f t="shared" si="39"/>
        <v>3.4992000000000005</v>
      </c>
      <c r="L50" s="18">
        <f>2*N50*TAN(RADIANS(P50/2))</f>
        <v>6.4752817616872962</v>
      </c>
      <c r="M50" s="18">
        <f t="shared" si="41"/>
        <v>3.6423459909491043</v>
      </c>
      <c r="N50" s="18">
        <v>4.8</v>
      </c>
      <c r="O50" s="18">
        <v>120</v>
      </c>
      <c r="P50" s="7">
        <v>68</v>
      </c>
      <c r="Q50" s="7">
        <f t="shared" si="42"/>
        <v>41.554596568496002</v>
      </c>
      <c r="R50" s="7">
        <f>2*DEGREES(ATAN(L50/2/O50*(12/24)))</f>
        <v>1.5457658863999173</v>
      </c>
      <c r="S50" s="7">
        <f>2*DEGREES(ATAN(M50/2/O50*(12/24)))</f>
        <v>0.86952936413766069</v>
      </c>
      <c r="T50" s="16">
        <v>20</v>
      </c>
      <c r="U50" s="8">
        <f t="shared" si="45"/>
        <v>26.980340673697071</v>
      </c>
      <c r="V50" s="8">
        <f t="shared" si="46"/>
        <v>15.176441628954603</v>
      </c>
      <c r="W50" s="8">
        <f t="shared" si="47"/>
        <v>0.53960681347394135</v>
      </c>
      <c r="X50" s="8">
        <f t="shared" si="48"/>
        <v>0.30352883257909202</v>
      </c>
    </row>
    <row r="51" spans="2:24" x14ac:dyDescent="0.2">
      <c r="B51" s="77"/>
      <c r="C51" s="9" t="s">
        <v>81</v>
      </c>
      <c r="D51" s="9" t="s">
        <v>76</v>
      </c>
      <c r="E51" s="9" t="s">
        <v>77</v>
      </c>
      <c r="F51" s="9">
        <v>1.62</v>
      </c>
      <c r="G51" s="9">
        <v>1.62</v>
      </c>
      <c r="H51" s="9">
        <v>3840</v>
      </c>
      <c r="I51" s="9">
        <v>2160</v>
      </c>
      <c r="J51" s="21">
        <f t="shared" si="38"/>
        <v>6.2208000000000006</v>
      </c>
      <c r="K51" s="21">
        <f t="shared" si="39"/>
        <v>3.4992000000000005</v>
      </c>
      <c r="L51" s="18">
        <f t="shared" si="40"/>
        <v>6.4752817616872962</v>
      </c>
      <c r="M51" s="18">
        <f t="shared" si="41"/>
        <v>3.6423459909491043</v>
      </c>
      <c r="N51" s="18">
        <v>4.8</v>
      </c>
      <c r="O51" s="18">
        <v>120</v>
      </c>
      <c r="P51" s="7">
        <v>68</v>
      </c>
      <c r="Q51" s="7">
        <f t="shared" si="42"/>
        <v>41.554596568496002</v>
      </c>
      <c r="R51" s="7">
        <f t="shared" si="43"/>
        <v>3.0909694342146787</v>
      </c>
      <c r="S51" s="7">
        <f t="shared" si="44"/>
        <v>1.7389586067426077</v>
      </c>
      <c r="T51" s="16">
        <v>20</v>
      </c>
      <c r="U51" s="8">
        <f t="shared" si="45"/>
        <v>26.980340673697071</v>
      </c>
      <c r="V51" s="8">
        <f t="shared" si="46"/>
        <v>15.176441628954603</v>
      </c>
      <c r="W51" s="8">
        <f t="shared" si="47"/>
        <v>1.0792136269478827</v>
      </c>
      <c r="X51" s="8">
        <f t="shared" si="48"/>
        <v>0.60705766515818405</v>
      </c>
    </row>
    <row r="52" spans="2:24" x14ac:dyDescent="0.2">
      <c r="B52" s="77"/>
      <c r="C52" s="9" t="s">
        <v>82</v>
      </c>
      <c r="D52" s="9" t="s">
        <v>76</v>
      </c>
      <c r="E52" s="9" t="s">
        <v>77</v>
      </c>
      <c r="F52" s="9">
        <v>1.62</v>
      </c>
      <c r="G52" s="9">
        <v>1.62</v>
      </c>
      <c r="H52" s="9">
        <v>3840</v>
      </c>
      <c r="I52" s="9">
        <v>2160</v>
      </c>
      <c r="J52" s="21">
        <f t="shared" si="38"/>
        <v>6.2208000000000006</v>
      </c>
      <c r="K52" s="21">
        <f t="shared" si="39"/>
        <v>3.4992000000000005</v>
      </c>
      <c r="L52" s="18">
        <f t="shared" si="40"/>
        <v>6.4752817616872962</v>
      </c>
      <c r="M52" s="18">
        <f t="shared" si="41"/>
        <v>3.6423459909491043</v>
      </c>
      <c r="N52" s="18">
        <v>4.8</v>
      </c>
      <c r="O52" s="18">
        <v>120</v>
      </c>
      <c r="P52" s="7">
        <v>68</v>
      </c>
      <c r="Q52" s="7">
        <f t="shared" si="42"/>
        <v>41.554596568496002</v>
      </c>
      <c r="R52" s="7">
        <f>2*DEGREES(ATAN(L52/2/O52*(12/24)))</f>
        <v>1.5457658863999173</v>
      </c>
      <c r="S52" s="7">
        <f>2*DEGREES(ATAN(M52/2/O52*(12/24)))</f>
        <v>0.86952936413766069</v>
      </c>
      <c r="T52" s="16">
        <v>20</v>
      </c>
      <c r="U52" s="8">
        <f t="shared" si="45"/>
        <v>26.980340673697071</v>
      </c>
      <c r="V52" s="8">
        <f t="shared" si="46"/>
        <v>15.176441628954603</v>
      </c>
      <c r="W52" s="8">
        <f t="shared" si="47"/>
        <v>0.53960681347394135</v>
      </c>
      <c r="X52" s="8">
        <f t="shared" si="48"/>
        <v>0.30352883257909202</v>
      </c>
    </row>
    <row r="53" spans="2:24" x14ac:dyDescent="0.2">
      <c r="B53" s="77"/>
      <c r="C53" s="9" t="s">
        <v>93</v>
      </c>
      <c r="D53" s="9" t="s">
        <v>76</v>
      </c>
      <c r="E53" s="9" t="s">
        <v>77</v>
      </c>
      <c r="F53" s="9">
        <v>1.62</v>
      </c>
      <c r="G53" s="9">
        <v>1.62</v>
      </c>
      <c r="H53" s="9">
        <v>3840</v>
      </c>
      <c r="I53" s="9">
        <v>2160</v>
      </c>
      <c r="J53" s="21">
        <f t="shared" ref="J53:J55" si="49">F53*H53/1000000*1000</f>
        <v>6.2208000000000006</v>
      </c>
      <c r="K53" s="21">
        <f t="shared" ref="K53:K55" si="50">G53*I53*1000/1000000</f>
        <v>3.4992000000000005</v>
      </c>
      <c r="L53" s="18">
        <f t="shared" ref="L53:L55" si="51">2*N53*TAN(RADIANS(P53/2))</f>
        <v>6.4752817616872962</v>
      </c>
      <c r="M53" s="18">
        <f t="shared" ref="M53:M55" si="52">9*L53/16</f>
        <v>3.6423459909491043</v>
      </c>
      <c r="N53" s="18">
        <v>4.8</v>
      </c>
      <c r="O53" s="18">
        <v>120</v>
      </c>
      <c r="P53" s="7">
        <v>68</v>
      </c>
      <c r="Q53" s="7">
        <f t="shared" si="31"/>
        <v>41.554596568496002</v>
      </c>
      <c r="R53" s="7">
        <f>2*DEGREES(ATAN(L53/2/O53*(6/24)))</f>
        <v>0.77291810375071013</v>
      </c>
      <c r="S53" s="7">
        <f>2*DEGREES(ATAN(M53/2/O53*(6/24)))</f>
        <v>0.43477094047530812</v>
      </c>
      <c r="T53" s="16">
        <v>20</v>
      </c>
      <c r="U53" s="8">
        <f t="shared" ref="U53:U55" si="53">2*T53*TAN(($P53/2)*PI()/180)</f>
        <v>26.980340673697071</v>
      </c>
      <c r="V53" s="8">
        <f t="shared" ref="V53:V55" si="54">2*$T53*TAN((Q53/2)*PI()/180)</f>
        <v>15.176441628954603</v>
      </c>
      <c r="W53" s="8">
        <f t="shared" ref="W53:W55" si="55">2*$T53*TAN((R53/2)*PI()/180)</f>
        <v>0.26980340673697067</v>
      </c>
      <c r="X53" s="8">
        <f t="shared" ref="X53:X55" si="56">2*$T53*TAN((S53/2)*PI()/180)</f>
        <v>0.15176441628954601</v>
      </c>
    </row>
    <row r="54" spans="2:24" x14ac:dyDescent="0.2">
      <c r="B54" s="77"/>
      <c r="C54" s="9" t="s">
        <v>83</v>
      </c>
      <c r="D54" s="9" t="s">
        <v>76</v>
      </c>
      <c r="E54" s="9" t="s">
        <v>77</v>
      </c>
      <c r="F54" s="9">
        <v>1.62</v>
      </c>
      <c r="G54" s="9">
        <v>1.62</v>
      </c>
      <c r="H54" s="9">
        <v>3840</v>
      </c>
      <c r="I54" s="9">
        <v>2160</v>
      </c>
      <c r="J54" s="21">
        <f t="shared" si="49"/>
        <v>6.2208000000000006</v>
      </c>
      <c r="K54" s="21">
        <f t="shared" si="50"/>
        <v>3.4992000000000005</v>
      </c>
      <c r="L54" s="18">
        <f t="shared" si="51"/>
        <v>6.4752817616872962</v>
      </c>
      <c r="M54" s="18">
        <f t="shared" si="52"/>
        <v>3.6423459909491043</v>
      </c>
      <c r="N54" s="18">
        <v>4.8</v>
      </c>
      <c r="O54" s="18">
        <v>120</v>
      </c>
      <c r="P54" s="7">
        <v>68</v>
      </c>
      <c r="Q54" s="7">
        <f t="shared" si="31"/>
        <v>41.554596568496002</v>
      </c>
      <c r="R54" s="7">
        <f t="shared" ref="R54" si="57">2*DEGREES(ATAN(L54/2/O54))</f>
        <v>3.0909694342146787</v>
      </c>
      <c r="S54" s="7">
        <f t="shared" ref="S54" si="58">2*DEGREES(ATAN(M54/2/O54))</f>
        <v>1.7389586067426077</v>
      </c>
      <c r="T54" s="16">
        <v>20</v>
      </c>
      <c r="U54" s="8">
        <f t="shared" si="53"/>
        <v>26.980340673697071</v>
      </c>
      <c r="V54" s="8">
        <f t="shared" si="54"/>
        <v>15.176441628954603</v>
      </c>
      <c r="W54" s="8">
        <f t="shared" si="55"/>
        <v>1.0792136269478827</v>
      </c>
      <c r="X54" s="8">
        <f t="shared" si="56"/>
        <v>0.60705766515818405</v>
      </c>
    </row>
    <row r="55" spans="2:24" x14ac:dyDescent="0.2">
      <c r="B55" s="77"/>
      <c r="C55" s="9" t="s">
        <v>84</v>
      </c>
      <c r="D55" s="9" t="s">
        <v>76</v>
      </c>
      <c r="E55" s="9" t="s">
        <v>77</v>
      </c>
      <c r="F55" s="9">
        <v>1.62</v>
      </c>
      <c r="G55" s="9">
        <v>1.62</v>
      </c>
      <c r="H55" s="9">
        <v>3840</v>
      </c>
      <c r="I55" s="9">
        <v>2160</v>
      </c>
      <c r="J55" s="21">
        <f t="shared" si="49"/>
        <v>6.2208000000000006</v>
      </c>
      <c r="K55" s="21">
        <f t="shared" si="50"/>
        <v>3.4992000000000005</v>
      </c>
      <c r="L55" s="18">
        <f t="shared" si="51"/>
        <v>6.4752817616872962</v>
      </c>
      <c r="M55" s="18">
        <f t="shared" si="52"/>
        <v>3.6423459909491043</v>
      </c>
      <c r="N55" s="18">
        <v>4.8</v>
      </c>
      <c r="O55" s="18">
        <v>120</v>
      </c>
      <c r="P55" s="7">
        <v>68</v>
      </c>
      <c r="Q55" s="7">
        <f t="shared" si="31"/>
        <v>41.554596568496002</v>
      </c>
      <c r="R55" s="7">
        <f>2*DEGREES(ATAN(L55/2/O55*(8/24)))</f>
        <v>1.0305453166659213</v>
      </c>
      <c r="S55" s="7">
        <f>2*DEGREES(ATAN(M55/2/O55*(8/24)))</f>
        <v>0.57969242385911812</v>
      </c>
      <c r="T55" s="16">
        <v>20</v>
      </c>
      <c r="U55" s="8">
        <f t="shared" si="53"/>
        <v>26.980340673697071</v>
      </c>
      <c r="V55" s="8">
        <f t="shared" si="54"/>
        <v>15.176441628954603</v>
      </c>
      <c r="W55" s="8">
        <f t="shared" si="55"/>
        <v>0.35973787564929421</v>
      </c>
      <c r="X55" s="8">
        <f t="shared" si="56"/>
        <v>0.20235255505272801</v>
      </c>
    </row>
    <row r="56" spans="2:24" x14ac:dyDescent="0.2">
      <c r="B56" s="81"/>
      <c r="C56" s="9" t="s">
        <v>94</v>
      </c>
      <c r="D56" s="9" t="s">
        <v>76</v>
      </c>
      <c r="E56" s="9" t="s">
        <v>77</v>
      </c>
      <c r="F56" s="9">
        <v>1.62</v>
      </c>
      <c r="G56" s="9">
        <v>1.62</v>
      </c>
      <c r="H56" s="9">
        <v>3840</v>
      </c>
      <c r="I56" s="9">
        <v>2160</v>
      </c>
      <c r="J56" s="21">
        <f t="shared" ref="J56:J62" si="59">F56*H56/1000000*1000</f>
        <v>6.2208000000000006</v>
      </c>
      <c r="K56" s="21">
        <f t="shared" ref="K56:K62" si="60">G56*I56*1000/1000000</f>
        <v>3.4992000000000005</v>
      </c>
      <c r="L56" s="18">
        <f t="shared" ref="L56:L62" si="61">2*N56*TAN(RADIANS(P56/2))</f>
        <v>6.4752817616872962</v>
      </c>
      <c r="M56" s="18">
        <f t="shared" ref="M56:M62" si="62">9*L56/16</f>
        <v>3.6423459909491043</v>
      </c>
      <c r="N56" s="18">
        <v>4.8</v>
      </c>
      <c r="O56" s="18">
        <v>120</v>
      </c>
      <c r="P56" s="7">
        <v>68</v>
      </c>
      <c r="Q56" s="7">
        <f t="shared" ref="Q56:Q62" si="63">2*DEGREES(ATAN(M56/2/N56))</f>
        <v>41.554596568496002</v>
      </c>
      <c r="R56" s="7">
        <f>2*DEGREES(ATAN(L56/2/O56*(4/24)))</f>
        <v>0.51528307706383691</v>
      </c>
      <c r="S56" s="7">
        <f>2*DEGREES(ATAN(M56/2/O56*(4/24)))</f>
        <v>0.28984806631670795</v>
      </c>
      <c r="T56" s="16">
        <v>20</v>
      </c>
      <c r="U56" s="8">
        <f t="shared" ref="U56:U62" si="64">2*T56*TAN(($P56/2)*PI()/180)</f>
        <v>26.980340673697071</v>
      </c>
      <c r="V56" s="8">
        <f t="shared" ref="V56:V62" si="65">2*$T56*TAN((Q56/2)*PI()/180)</f>
        <v>15.176441628954603</v>
      </c>
      <c r="W56" s="8">
        <f t="shared" ref="W56:W62" si="66">2*$T56*TAN((R56/2)*PI()/180)</f>
        <v>0.17986893782464711</v>
      </c>
      <c r="X56" s="8">
        <f t="shared" ref="X56:X62" si="67">2*$T56*TAN((S56/2)*PI()/180)</f>
        <v>0.10117627752636399</v>
      </c>
    </row>
    <row r="57" spans="2:24" x14ac:dyDescent="0.2">
      <c r="B57" s="76" t="s">
        <v>74</v>
      </c>
      <c r="C57" s="9" t="s">
        <v>86</v>
      </c>
      <c r="D57" s="50" t="s">
        <v>79</v>
      </c>
      <c r="E57" s="9" t="s">
        <v>78</v>
      </c>
      <c r="F57" s="9">
        <v>2</v>
      </c>
      <c r="G57" s="9">
        <v>2</v>
      </c>
      <c r="H57" s="9">
        <v>3840</v>
      </c>
      <c r="I57" s="9">
        <v>2160</v>
      </c>
      <c r="J57" s="21">
        <f t="shared" si="59"/>
        <v>7.6800000000000006</v>
      </c>
      <c r="K57" s="21">
        <f t="shared" si="60"/>
        <v>4.32</v>
      </c>
      <c r="L57" s="18">
        <f>2*N57*TAN(RADIANS(P57/2))</f>
        <v>11.286960010730372</v>
      </c>
      <c r="M57" s="18">
        <f t="shared" si="62"/>
        <v>6.3489150060358339</v>
      </c>
      <c r="N57" s="18">
        <v>4.57</v>
      </c>
      <c r="O57" s="18">
        <v>4.57</v>
      </c>
      <c r="P57" s="7">
        <v>102</v>
      </c>
      <c r="Q57" s="7">
        <f t="shared" si="63"/>
        <v>69.569979596158902</v>
      </c>
      <c r="R57" s="7">
        <f>2*DEGREES(ATAN(L57/2/O57))</f>
        <v>102</v>
      </c>
      <c r="S57" s="7">
        <f t="shared" ref="S57:S61" si="68">2*DEGREES(ATAN(M57/2/O57))</f>
        <v>69.569979596158902</v>
      </c>
      <c r="T57" s="16">
        <v>20</v>
      </c>
      <c r="U57" s="8">
        <f t="shared" si="64"/>
        <v>49.39588626140204</v>
      </c>
      <c r="V57" s="8">
        <f t="shared" si="65"/>
        <v>27.785186022038655</v>
      </c>
      <c r="W57" s="8">
        <f t="shared" si="66"/>
        <v>49.39588626140204</v>
      </c>
      <c r="X57" s="8">
        <f t="shared" si="67"/>
        <v>27.785186022038655</v>
      </c>
    </row>
    <row r="58" spans="2:24" x14ac:dyDescent="0.2">
      <c r="B58" s="77"/>
      <c r="C58" s="9" t="s">
        <v>85</v>
      </c>
      <c r="D58" s="50" t="s">
        <v>79</v>
      </c>
      <c r="E58" s="9" t="s">
        <v>78</v>
      </c>
      <c r="F58" s="9">
        <v>2</v>
      </c>
      <c r="G58" s="9">
        <v>2</v>
      </c>
      <c r="H58" s="9">
        <v>3840</v>
      </c>
      <c r="I58" s="9">
        <v>2160</v>
      </c>
      <c r="J58" s="21">
        <f t="shared" ref="J58" si="69">F58*H58/1000000*1000</f>
        <v>7.6800000000000006</v>
      </c>
      <c r="K58" s="21">
        <f t="shared" ref="K58" si="70">G58*I58*1000/1000000</f>
        <v>4.32</v>
      </c>
      <c r="L58" s="18">
        <f t="shared" ref="L58" si="71">2*N58*TAN(RADIANS(P58/2))</f>
        <v>8.3752669305192509</v>
      </c>
      <c r="M58" s="18">
        <f t="shared" ref="M58" si="72">9*L58/16</f>
        <v>4.7110876484170783</v>
      </c>
      <c r="N58" s="18">
        <v>4.57</v>
      </c>
      <c r="O58" s="18">
        <v>4.57</v>
      </c>
      <c r="P58" s="7">
        <v>85</v>
      </c>
      <c r="Q58" s="7">
        <f t="shared" ref="Q58" si="73">2*DEGREES(ATAN(M58/2/N58))</f>
        <v>54.53644224813771</v>
      </c>
      <c r="R58" s="7">
        <f t="shared" ref="R58" si="74">2*DEGREES(ATAN(L58/2/O58))</f>
        <v>85</v>
      </c>
      <c r="S58" s="7">
        <f t="shared" ref="S58" si="75">2*DEGREES(ATAN(M58/2/O58))</f>
        <v>54.53644224813771</v>
      </c>
      <c r="T58" s="16">
        <v>20</v>
      </c>
      <c r="U58" s="8">
        <f t="shared" ref="U58" si="76">2*T58*TAN(($P58/2)*PI()/180)</f>
        <v>36.653246960696933</v>
      </c>
      <c r="V58" s="8">
        <f t="shared" ref="V58" si="77">2*$T58*TAN((Q58/2)*PI()/180)</f>
        <v>20.617451415392022</v>
      </c>
      <c r="W58" s="8">
        <f t="shared" ref="W58" si="78">2*$T58*TAN((R58/2)*PI()/180)</f>
        <v>36.653246960696933</v>
      </c>
      <c r="X58" s="8">
        <f t="shared" ref="X58" si="79">2*$T58*TAN((S58/2)*PI()/180)</f>
        <v>20.617451415392022</v>
      </c>
    </row>
    <row r="59" spans="2:24" x14ac:dyDescent="0.2">
      <c r="B59" s="77"/>
      <c r="C59" s="9" t="s">
        <v>92</v>
      </c>
      <c r="D59" s="50" t="s">
        <v>79</v>
      </c>
      <c r="E59" s="9" t="s">
        <v>78</v>
      </c>
      <c r="F59" s="9">
        <v>2</v>
      </c>
      <c r="G59" s="9">
        <v>2</v>
      </c>
      <c r="H59" s="9">
        <v>3840</v>
      </c>
      <c r="I59" s="9">
        <v>2160</v>
      </c>
      <c r="J59" s="21">
        <f t="shared" si="59"/>
        <v>7.6800000000000006</v>
      </c>
      <c r="K59" s="21">
        <f t="shared" si="60"/>
        <v>4.32</v>
      </c>
      <c r="L59" s="18">
        <f t="shared" si="61"/>
        <v>8.3752669305192509</v>
      </c>
      <c r="M59" s="18">
        <f t="shared" si="62"/>
        <v>4.7110876484170783</v>
      </c>
      <c r="N59" s="18">
        <v>4.57</v>
      </c>
      <c r="O59" s="18">
        <v>4.57</v>
      </c>
      <c r="P59" s="7">
        <v>85</v>
      </c>
      <c r="Q59" s="7">
        <f t="shared" si="63"/>
        <v>54.53644224813771</v>
      </c>
      <c r="R59" s="7">
        <f>2*DEGREES(ATAN(L59/2/O59*(12/24)))</f>
        <v>49.231243265782631</v>
      </c>
      <c r="S59" s="7">
        <f>2*DEGREES(ATAN(M59/2/O59*(12/24)))</f>
        <v>28.903371907197229</v>
      </c>
      <c r="T59" s="16">
        <v>20</v>
      </c>
      <c r="U59" s="8">
        <f t="shared" si="64"/>
        <v>36.653246960696933</v>
      </c>
      <c r="V59" s="8">
        <f t="shared" si="65"/>
        <v>20.617451415392022</v>
      </c>
      <c r="W59" s="8">
        <f t="shared" si="66"/>
        <v>18.32662348034847</v>
      </c>
      <c r="X59" s="8">
        <f t="shared" si="67"/>
        <v>10.308725707696013</v>
      </c>
    </row>
    <row r="60" spans="2:24" x14ac:dyDescent="0.2">
      <c r="B60" s="77"/>
      <c r="C60" s="9" t="s">
        <v>87</v>
      </c>
      <c r="D60" s="50" t="s">
        <v>79</v>
      </c>
      <c r="E60" s="9" t="s">
        <v>78</v>
      </c>
      <c r="F60" s="9">
        <v>2</v>
      </c>
      <c r="G60" s="9">
        <v>2</v>
      </c>
      <c r="H60" s="9">
        <v>3840</v>
      </c>
      <c r="I60" s="9">
        <v>2160</v>
      </c>
      <c r="J60" s="21">
        <f t="shared" si="59"/>
        <v>7.6800000000000006</v>
      </c>
      <c r="K60" s="21">
        <f t="shared" si="60"/>
        <v>4.32</v>
      </c>
      <c r="L60" s="18">
        <f t="shared" si="61"/>
        <v>11.286960010730372</v>
      </c>
      <c r="M60" s="18">
        <f t="shared" si="62"/>
        <v>6.3489150060358339</v>
      </c>
      <c r="N60" s="18">
        <v>4.57</v>
      </c>
      <c r="O60" s="18">
        <v>4.57</v>
      </c>
      <c r="P60" s="7">
        <v>102</v>
      </c>
      <c r="Q60" s="7">
        <f t="shared" si="63"/>
        <v>69.569979596158902</v>
      </c>
      <c r="R60" s="7">
        <f t="shared" ref="R60:R61" si="80">2*DEGREES(ATAN(L60/2/O60))</f>
        <v>102</v>
      </c>
      <c r="S60" s="7">
        <f t="shared" si="68"/>
        <v>69.569979596158902</v>
      </c>
      <c r="T60" s="16">
        <v>20</v>
      </c>
      <c r="U60" s="8">
        <f t="shared" si="64"/>
        <v>49.39588626140204</v>
      </c>
      <c r="V60" s="8">
        <f t="shared" si="65"/>
        <v>27.785186022038655</v>
      </c>
      <c r="W60" s="8">
        <f t="shared" si="66"/>
        <v>49.39588626140204</v>
      </c>
      <c r="X60" s="8">
        <f t="shared" si="67"/>
        <v>27.785186022038655</v>
      </c>
    </row>
    <row r="61" spans="2:24" x14ac:dyDescent="0.2">
      <c r="B61" s="77"/>
      <c r="C61" s="9" t="s">
        <v>88</v>
      </c>
      <c r="D61" s="50" t="s">
        <v>79</v>
      </c>
      <c r="E61" s="9" t="s">
        <v>78</v>
      </c>
      <c r="F61" s="9">
        <v>2</v>
      </c>
      <c r="G61" s="9">
        <v>2</v>
      </c>
      <c r="H61" s="9">
        <v>3840</v>
      </c>
      <c r="I61" s="9">
        <v>2160</v>
      </c>
      <c r="J61" s="21">
        <f t="shared" si="59"/>
        <v>7.6800000000000006</v>
      </c>
      <c r="K61" s="21">
        <f t="shared" si="60"/>
        <v>4.32</v>
      </c>
      <c r="L61" s="18">
        <f t="shared" si="61"/>
        <v>8.3752669305192509</v>
      </c>
      <c r="M61" s="18">
        <f t="shared" si="62"/>
        <v>4.7110876484170783</v>
      </c>
      <c r="N61" s="18">
        <v>4.57</v>
      </c>
      <c r="O61" s="18">
        <v>4.57</v>
      </c>
      <c r="P61" s="7">
        <v>85</v>
      </c>
      <c r="Q61" s="7">
        <f t="shared" si="63"/>
        <v>54.53644224813771</v>
      </c>
      <c r="R61" s="7">
        <f t="shared" si="80"/>
        <v>85</v>
      </c>
      <c r="S61" s="7">
        <f t="shared" si="68"/>
        <v>54.53644224813771</v>
      </c>
      <c r="T61" s="16">
        <v>20</v>
      </c>
      <c r="U61" s="8">
        <f t="shared" si="64"/>
        <v>36.653246960696933</v>
      </c>
      <c r="V61" s="8">
        <f t="shared" si="65"/>
        <v>20.617451415392022</v>
      </c>
      <c r="W61" s="8">
        <f t="shared" si="66"/>
        <v>36.653246960696933</v>
      </c>
      <c r="X61" s="8">
        <f t="shared" si="67"/>
        <v>20.617451415392022</v>
      </c>
    </row>
    <row r="62" spans="2:24" x14ac:dyDescent="0.2">
      <c r="B62" s="77"/>
      <c r="C62" s="9" t="s">
        <v>82</v>
      </c>
      <c r="D62" s="50" t="s">
        <v>79</v>
      </c>
      <c r="E62" s="9" t="s">
        <v>78</v>
      </c>
      <c r="F62" s="9">
        <v>2</v>
      </c>
      <c r="G62" s="9">
        <v>2</v>
      </c>
      <c r="H62" s="9">
        <v>3840</v>
      </c>
      <c r="I62" s="9">
        <v>2160</v>
      </c>
      <c r="J62" s="21">
        <f t="shared" si="59"/>
        <v>7.6800000000000006</v>
      </c>
      <c r="K62" s="21">
        <f t="shared" si="60"/>
        <v>4.32</v>
      </c>
      <c r="L62" s="18">
        <f t="shared" si="61"/>
        <v>8.3752669305192509</v>
      </c>
      <c r="M62" s="18">
        <f t="shared" si="62"/>
        <v>4.7110876484170783</v>
      </c>
      <c r="N62" s="18">
        <v>4.57</v>
      </c>
      <c r="O62" s="18">
        <v>4.57</v>
      </c>
      <c r="P62" s="7">
        <v>85</v>
      </c>
      <c r="Q62" s="7">
        <f t="shared" si="63"/>
        <v>54.53644224813771</v>
      </c>
      <c r="R62" s="7">
        <f>2*DEGREES(ATAN(L62/2/O62*(12/24)))</f>
        <v>49.231243265782631</v>
      </c>
      <c r="S62" s="7">
        <f>2*DEGREES(ATAN(M62/2/O62*(12/24)))</f>
        <v>28.903371907197229</v>
      </c>
      <c r="T62" s="16">
        <v>20</v>
      </c>
      <c r="U62" s="8">
        <f t="shared" si="64"/>
        <v>36.653246960696933</v>
      </c>
      <c r="V62" s="8">
        <f t="shared" si="65"/>
        <v>20.617451415392022</v>
      </c>
      <c r="W62" s="8">
        <f t="shared" si="66"/>
        <v>18.32662348034847</v>
      </c>
      <c r="X62" s="8">
        <f t="shared" si="67"/>
        <v>10.308725707696013</v>
      </c>
    </row>
    <row r="63" spans="2:24" x14ac:dyDescent="0.2">
      <c r="B63" s="77"/>
      <c r="C63" s="9" t="s">
        <v>93</v>
      </c>
      <c r="D63" s="50" t="s">
        <v>79</v>
      </c>
      <c r="E63" s="9" t="s">
        <v>78</v>
      </c>
      <c r="F63" s="9">
        <v>2</v>
      </c>
      <c r="G63" s="9">
        <v>2</v>
      </c>
      <c r="H63" s="9">
        <v>3840</v>
      </c>
      <c r="I63" s="9">
        <v>2160</v>
      </c>
      <c r="J63" s="21">
        <f t="shared" ref="J63:J66" si="81">F63*H63/1000000*1000</f>
        <v>7.6800000000000006</v>
      </c>
      <c r="K63" s="21">
        <f t="shared" ref="K63:K66" si="82">G63*I63*1000/1000000</f>
        <v>4.32</v>
      </c>
      <c r="L63" s="18">
        <f t="shared" ref="L63:L66" si="83">2*N63*TAN(RADIANS(P63/2))</f>
        <v>8.3752669305192509</v>
      </c>
      <c r="M63" s="18">
        <f t="shared" ref="M63:M66" si="84">9*L63/16</f>
        <v>4.7110876484170783</v>
      </c>
      <c r="N63" s="18">
        <v>4.57</v>
      </c>
      <c r="O63" s="18">
        <v>4.57</v>
      </c>
      <c r="P63" s="7">
        <v>85</v>
      </c>
      <c r="Q63" s="7">
        <f t="shared" ref="Q63:Q66" si="85">2*DEGREES(ATAN(M63/2/N63))</f>
        <v>54.53644224813771</v>
      </c>
      <c r="R63" s="7">
        <f>2*DEGREES(ATAN(L63/2/O63*(6/24)))</f>
        <v>25.805685586339045</v>
      </c>
      <c r="S63" s="7">
        <f>2*DEGREES(ATAN(M63/2/O63*(6/24)))</f>
        <v>14.685237561766611</v>
      </c>
      <c r="T63" s="16">
        <v>20</v>
      </c>
      <c r="U63" s="8">
        <f t="shared" ref="U63:U66" si="86">2*T63*TAN(($P63/2)*PI()/180)</f>
        <v>36.653246960696933</v>
      </c>
      <c r="V63" s="8">
        <f t="shared" ref="V63:V66" si="87">2*$T63*TAN((Q63/2)*PI()/180)</f>
        <v>20.617451415392022</v>
      </c>
      <c r="W63" s="8">
        <f t="shared" ref="W63:W66" si="88">2*$T63*TAN((R63/2)*PI()/180)</f>
        <v>9.1633117401742332</v>
      </c>
      <c r="X63" s="8">
        <f t="shared" ref="X63:X66" si="89">2*$T63*TAN((S63/2)*PI()/180)</f>
        <v>5.1543628538480064</v>
      </c>
    </row>
    <row r="64" spans="2:24" x14ac:dyDescent="0.2">
      <c r="B64" s="77"/>
      <c r="C64" s="9" t="s">
        <v>89</v>
      </c>
      <c r="D64" s="50" t="s">
        <v>79</v>
      </c>
      <c r="E64" s="9" t="s">
        <v>78</v>
      </c>
      <c r="F64" s="9">
        <v>2</v>
      </c>
      <c r="G64" s="9">
        <v>2</v>
      </c>
      <c r="H64" s="9">
        <v>3840</v>
      </c>
      <c r="I64" s="9">
        <v>2160</v>
      </c>
      <c r="J64" s="21">
        <f t="shared" si="81"/>
        <v>7.6800000000000006</v>
      </c>
      <c r="K64" s="21">
        <f t="shared" si="82"/>
        <v>4.32</v>
      </c>
      <c r="L64" s="18">
        <f t="shared" si="83"/>
        <v>11.286960010730372</v>
      </c>
      <c r="M64" s="18">
        <f t="shared" si="84"/>
        <v>6.3489150060358339</v>
      </c>
      <c r="N64" s="18">
        <v>4.57</v>
      </c>
      <c r="O64" s="18">
        <v>4.57</v>
      </c>
      <c r="P64" s="7">
        <v>102</v>
      </c>
      <c r="Q64" s="7">
        <f t="shared" si="85"/>
        <v>69.569979596158902</v>
      </c>
      <c r="R64" s="7">
        <f t="shared" ref="R64:R65" si="90">2*DEGREES(ATAN(L64/2/O64))</f>
        <v>102</v>
      </c>
      <c r="S64" s="7">
        <f t="shared" ref="S64:S65" si="91">2*DEGREES(ATAN(M64/2/O64))</f>
        <v>69.569979596158902</v>
      </c>
      <c r="T64" s="16">
        <v>20</v>
      </c>
      <c r="U64" s="8">
        <f t="shared" si="86"/>
        <v>49.39588626140204</v>
      </c>
      <c r="V64" s="8">
        <f t="shared" si="87"/>
        <v>27.785186022038655</v>
      </c>
      <c r="W64" s="8">
        <f t="shared" si="88"/>
        <v>49.39588626140204</v>
      </c>
      <c r="X64" s="8">
        <f t="shared" si="89"/>
        <v>27.785186022038655</v>
      </c>
    </row>
    <row r="65" spans="2:24" x14ac:dyDescent="0.2">
      <c r="B65" s="77"/>
      <c r="C65" s="9" t="s">
        <v>90</v>
      </c>
      <c r="D65" s="50" t="s">
        <v>79</v>
      </c>
      <c r="E65" s="9" t="s">
        <v>78</v>
      </c>
      <c r="F65" s="9">
        <v>2</v>
      </c>
      <c r="G65" s="9">
        <v>2</v>
      </c>
      <c r="H65" s="9">
        <v>3840</v>
      </c>
      <c r="I65" s="9">
        <v>2160</v>
      </c>
      <c r="J65" s="21">
        <f t="shared" si="81"/>
        <v>7.6800000000000006</v>
      </c>
      <c r="K65" s="21">
        <f t="shared" si="82"/>
        <v>4.32</v>
      </c>
      <c r="L65" s="18">
        <f t="shared" si="83"/>
        <v>8.3752669305192509</v>
      </c>
      <c r="M65" s="18">
        <f t="shared" si="84"/>
        <v>4.7110876484170783</v>
      </c>
      <c r="N65" s="18">
        <v>4.57</v>
      </c>
      <c r="O65" s="18">
        <v>4.57</v>
      </c>
      <c r="P65" s="7">
        <v>85</v>
      </c>
      <c r="Q65" s="7">
        <f t="shared" si="85"/>
        <v>54.53644224813771</v>
      </c>
      <c r="R65" s="7">
        <f t="shared" si="90"/>
        <v>85</v>
      </c>
      <c r="S65" s="7">
        <f t="shared" si="91"/>
        <v>54.53644224813771</v>
      </c>
      <c r="T65" s="16">
        <v>20</v>
      </c>
      <c r="U65" s="8">
        <f t="shared" si="86"/>
        <v>36.653246960696933</v>
      </c>
      <c r="V65" s="8">
        <f t="shared" si="87"/>
        <v>20.617451415392022</v>
      </c>
      <c r="W65" s="8">
        <f t="shared" si="88"/>
        <v>36.653246960696933</v>
      </c>
      <c r="X65" s="8">
        <f t="shared" si="89"/>
        <v>20.617451415392022</v>
      </c>
    </row>
    <row r="66" spans="2:24" x14ac:dyDescent="0.2">
      <c r="B66" s="77"/>
      <c r="C66" s="9" t="s">
        <v>84</v>
      </c>
      <c r="D66" s="50" t="s">
        <v>79</v>
      </c>
      <c r="E66" s="9" t="s">
        <v>78</v>
      </c>
      <c r="F66" s="9">
        <v>2</v>
      </c>
      <c r="G66" s="9">
        <v>2</v>
      </c>
      <c r="H66" s="9">
        <v>3840</v>
      </c>
      <c r="I66" s="9">
        <v>2160</v>
      </c>
      <c r="J66" s="21">
        <f t="shared" si="81"/>
        <v>7.6800000000000006</v>
      </c>
      <c r="K66" s="21">
        <f t="shared" si="82"/>
        <v>4.32</v>
      </c>
      <c r="L66" s="18">
        <f t="shared" si="83"/>
        <v>8.3752669305192509</v>
      </c>
      <c r="M66" s="18">
        <f t="shared" si="84"/>
        <v>4.7110876484170783</v>
      </c>
      <c r="N66" s="18">
        <v>4.57</v>
      </c>
      <c r="O66" s="18">
        <v>4.57</v>
      </c>
      <c r="P66" s="7">
        <v>85</v>
      </c>
      <c r="Q66" s="7">
        <f t="shared" si="85"/>
        <v>54.53644224813771</v>
      </c>
      <c r="R66" s="7">
        <f>2*DEGREES(ATAN(L66/2/O66*(8/24)))</f>
        <v>33.969925626092667</v>
      </c>
      <c r="S66" s="7">
        <f>2*DEGREES(ATAN(M66/2/O66*(8/24)))</f>
        <v>19.497848274917342</v>
      </c>
      <c r="T66" s="16">
        <v>20</v>
      </c>
      <c r="U66" s="8">
        <f t="shared" si="86"/>
        <v>36.653246960696933</v>
      </c>
      <c r="V66" s="8">
        <f t="shared" si="87"/>
        <v>20.617451415392022</v>
      </c>
      <c r="W66" s="8">
        <f t="shared" si="88"/>
        <v>12.217748986898979</v>
      </c>
      <c r="X66" s="8">
        <f t="shared" si="89"/>
        <v>6.8724838051306758</v>
      </c>
    </row>
    <row r="67" spans="2:24" x14ac:dyDescent="0.2">
      <c r="B67" s="81"/>
      <c r="C67" s="9" t="s">
        <v>94</v>
      </c>
      <c r="D67" s="50" t="s">
        <v>79</v>
      </c>
      <c r="E67" s="9" t="s">
        <v>78</v>
      </c>
      <c r="F67" s="9">
        <v>2</v>
      </c>
      <c r="G67" s="9">
        <v>2</v>
      </c>
      <c r="H67" s="9">
        <v>3840</v>
      </c>
      <c r="I67" s="9">
        <v>2160</v>
      </c>
      <c r="J67" s="21">
        <f t="shared" ref="J67" si="92">F67*H67/1000000*1000</f>
        <v>7.6800000000000006</v>
      </c>
      <c r="K67" s="21">
        <f t="shared" ref="K67:K68" si="93">G67*I67*1000/1000000</f>
        <v>4.32</v>
      </c>
      <c r="L67" s="18">
        <f t="shared" ref="L67:L80" si="94">2*N67*TAN(RADIANS(P67/2))</f>
        <v>8.3752669305192509</v>
      </c>
      <c r="M67" s="18">
        <f t="shared" ref="M67:M80" si="95">9*L67/16</f>
        <v>4.7110876484170783</v>
      </c>
      <c r="N67" s="18">
        <v>4.57</v>
      </c>
      <c r="O67" s="18">
        <v>4.57</v>
      </c>
      <c r="P67" s="7">
        <v>85</v>
      </c>
      <c r="Q67" s="7">
        <f t="shared" ref="Q67:Q82" si="96">2*DEGREES(ATAN(M67/2/N67))</f>
        <v>54.53644224813771</v>
      </c>
      <c r="R67" s="7">
        <f>2*DEGREES(ATAN(L67/2/O67*(4/24)))</f>
        <v>17.36644781772841</v>
      </c>
      <c r="S67" s="7">
        <f>2*DEGREES(ATAN(M67/2/O67*(4/24)))</f>
        <v>9.8199985744257265</v>
      </c>
      <c r="T67" s="16">
        <v>20</v>
      </c>
      <c r="U67" s="8">
        <f t="shared" ref="U67:U81" si="97">2*T67*TAN(($P67/2)*PI()/180)</f>
        <v>36.653246960696933</v>
      </c>
      <c r="V67" s="8">
        <f t="shared" ref="V67:V81" si="98">2*$T67*TAN((Q67/2)*PI()/180)</f>
        <v>20.617451415392022</v>
      </c>
      <c r="W67" s="8">
        <f t="shared" ref="W67:W81" si="99">2*$T67*TAN((R67/2)*PI()/180)</f>
        <v>6.1088744934494894</v>
      </c>
      <c r="X67" s="8">
        <f t="shared" ref="X67:X81" si="100">2*$T67*TAN((S67/2)*PI()/180)</f>
        <v>3.4362419025653379</v>
      </c>
    </row>
    <row r="68" spans="2:24" x14ac:dyDescent="0.2">
      <c r="B68" s="76" t="s">
        <v>97</v>
      </c>
      <c r="C68" s="9" t="s">
        <v>13</v>
      </c>
      <c r="D68" s="21" t="s">
        <v>54</v>
      </c>
      <c r="E68" s="21" t="s">
        <v>55</v>
      </c>
      <c r="F68" s="21">
        <v>1.62</v>
      </c>
      <c r="G68" s="21">
        <v>1.62</v>
      </c>
      <c r="H68" s="21">
        <v>3840</v>
      </c>
      <c r="I68" s="21">
        <v>2160</v>
      </c>
      <c r="J68" s="21">
        <f>F68*H68/1000000*1000</f>
        <v>6.2208000000000006</v>
      </c>
      <c r="K68" s="21">
        <f t="shared" si="93"/>
        <v>3.4992000000000005</v>
      </c>
      <c r="L68" s="18">
        <f t="shared" si="94"/>
        <v>6.189834637773834</v>
      </c>
      <c r="M68" s="18">
        <f t="shared" si="95"/>
        <v>3.4817819837477817</v>
      </c>
      <c r="N68" s="18">
        <v>4.42</v>
      </c>
      <c r="O68" s="18">
        <v>88.4</v>
      </c>
      <c r="P68" s="6">
        <v>70</v>
      </c>
      <c r="Q68" s="7">
        <f t="shared" si="96"/>
        <v>42.995661418763667</v>
      </c>
      <c r="R68" s="7">
        <f>2*DEGREES(ATAN(L68/2/O68))</f>
        <v>4.0102557152582952</v>
      </c>
      <c r="S68" s="7">
        <f t="shared" ref="S68" si="101">2*DEGREES(ATAN(M68/2/O68))</f>
        <v>2.2563985229947319</v>
      </c>
      <c r="T68" s="16">
        <v>20</v>
      </c>
      <c r="U68" s="8">
        <f t="shared" si="97"/>
        <v>28.008301528388387</v>
      </c>
      <c r="V68" s="8">
        <f t="shared" si="98"/>
        <v>15.754669609718469</v>
      </c>
      <c r="W68" s="8">
        <f t="shared" si="99"/>
        <v>1.400415076419419</v>
      </c>
      <c r="X68" s="8">
        <f t="shared" si="100"/>
        <v>0.78773348048592351</v>
      </c>
    </row>
    <row r="69" spans="2:24" x14ac:dyDescent="0.2">
      <c r="B69" s="77"/>
      <c r="C69" s="9" t="s">
        <v>14</v>
      </c>
      <c r="D69" s="21" t="s">
        <v>54</v>
      </c>
      <c r="E69" s="21" t="s">
        <v>55</v>
      </c>
      <c r="F69" s="21">
        <v>1.62</v>
      </c>
      <c r="G69" s="21">
        <v>1.62</v>
      </c>
      <c r="H69" s="21">
        <v>3840</v>
      </c>
      <c r="I69" s="21">
        <v>2160</v>
      </c>
      <c r="J69" s="21">
        <f t="shared" ref="J69:J73" si="102">F69*H69/1000000*1000</f>
        <v>6.2208000000000006</v>
      </c>
      <c r="K69" s="21">
        <f>G69*I69*1000/1000000</f>
        <v>3.4992000000000005</v>
      </c>
      <c r="L69" s="18">
        <f t="shared" si="94"/>
        <v>6.189834637773834</v>
      </c>
      <c r="M69" s="18">
        <f t="shared" si="95"/>
        <v>3.4817819837477817</v>
      </c>
      <c r="N69" s="18">
        <v>4.42</v>
      </c>
      <c r="O69" s="18">
        <v>88.4</v>
      </c>
      <c r="P69" s="6">
        <v>70</v>
      </c>
      <c r="Q69" s="7">
        <f t="shared" si="96"/>
        <v>42.995661418763667</v>
      </c>
      <c r="R69" s="7">
        <f>2*DEGREES(ATAN(L69/2/O69*(20/30)))</f>
        <v>2.6741102627306188</v>
      </c>
      <c r="S69" s="7">
        <f>2*DEGREES(ATAN((M69/2/O69)*(20/30)))</f>
        <v>1.504373695883737</v>
      </c>
      <c r="T69" s="16">
        <v>20</v>
      </c>
      <c r="U69" s="8">
        <f t="shared" si="97"/>
        <v>28.008301528388387</v>
      </c>
      <c r="V69" s="8">
        <f t="shared" si="98"/>
        <v>15.754669609718469</v>
      </c>
      <c r="W69" s="8">
        <f t="shared" si="99"/>
        <v>0.93361005094627925</v>
      </c>
      <c r="X69" s="8">
        <f t="shared" si="100"/>
        <v>0.52515565365728223</v>
      </c>
    </row>
    <row r="70" spans="2:24" x14ac:dyDescent="0.2">
      <c r="B70" s="77"/>
      <c r="C70" s="9" t="s">
        <v>58</v>
      </c>
      <c r="D70" s="21" t="s">
        <v>54</v>
      </c>
      <c r="E70" s="21" t="s">
        <v>55</v>
      </c>
      <c r="F70" s="21">
        <v>1.62</v>
      </c>
      <c r="G70" s="21">
        <v>1.62</v>
      </c>
      <c r="H70" s="21">
        <v>3840</v>
      </c>
      <c r="I70" s="21">
        <v>2160</v>
      </c>
      <c r="J70" s="21">
        <f t="shared" si="102"/>
        <v>6.2208000000000006</v>
      </c>
      <c r="K70" s="21">
        <f t="shared" ref="K70:K74" si="103">G70*I70*1000/1000000</f>
        <v>3.4992000000000005</v>
      </c>
      <c r="L70" s="18">
        <f t="shared" si="94"/>
        <v>6.189834637773834</v>
      </c>
      <c r="M70" s="18">
        <f t="shared" si="95"/>
        <v>3.4817819837477817</v>
      </c>
      <c r="N70" s="18">
        <v>4.42</v>
      </c>
      <c r="O70" s="18">
        <v>88.4</v>
      </c>
      <c r="P70" s="6">
        <v>70</v>
      </c>
      <c r="Q70" s="7">
        <f t="shared" si="96"/>
        <v>42.995661418763667</v>
      </c>
      <c r="R70" s="7">
        <f>2*DEGREES(ATAN(L70/2/O70))</f>
        <v>4.0102557152582952</v>
      </c>
      <c r="S70" s="7">
        <f t="shared" ref="S70" si="104">2*DEGREES(ATAN(M70/2/O70))</f>
        <v>2.2563985229947319</v>
      </c>
      <c r="T70" s="16">
        <v>20</v>
      </c>
      <c r="U70" s="8">
        <f t="shared" si="97"/>
        <v>28.008301528388387</v>
      </c>
      <c r="V70" s="8">
        <f t="shared" si="98"/>
        <v>15.754669609718469</v>
      </c>
      <c r="W70" s="8">
        <f t="shared" si="99"/>
        <v>1.400415076419419</v>
      </c>
      <c r="X70" s="8">
        <f t="shared" si="100"/>
        <v>0.78773348048592351</v>
      </c>
    </row>
    <row r="71" spans="2:24" x14ac:dyDescent="0.2">
      <c r="B71" s="77"/>
      <c r="C71" s="9" t="s">
        <v>59</v>
      </c>
      <c r="D71" s="21" t="s">
        <v>54</v>
      </c>
      <c r="E71" s="21" t="s">
        <v>55</v>
      </c>
      <c r="F71" s="21">
        <v>1.62</v>
      </c>
      <c r="G71" s="21">
        <v>1.62</v>
      </c>
      <c r="H71" s="21">
        <v>3840</v>
      </c>
      <c r="I71" s="21">
        <v>2160</v>
      </c>
      <c r="J71" s="21">
        <f t="shared" si="102"/>
        <v>6.2208000000000006</v>
      </c>
      <c r="K71" s="21">
        <f t="shared" si="103"/>
        <v>3.4992000000000005</v>
      </c>
      <c r="L71" s="18">
        <f t="shared" si="94"/>
        <v>6.189834637773834</v>
      </c>
      <c r="M71" s="18">
        <f t="shared" si="95"/>
        <v>3.4817819837477817</v>
      </c>
      <c r="N71" s="18">
        <v>4.42</v>
      </c>
      <c r="O71" s="18">
        <v>88.4</v>
      </c>
      <c r="P71" s="6">
        <v>70</v>
      </c>
      <c r="Q71" s="7">
        <f t="shared" si="96"/>
        <v>42.995661418763667</v>
      </c>
      <c r="R71" s="7">
        <f>2*DEGREES(ATAN(L71/2/O71*(20/40)))</f>
        <v>2.0057419786152075</v>
      </c>
      <c r="S71" s="7">
        <f>2*DEGREES(ATAN((M71/2/O71)*(20/40)))</f>
        <v>1.1283086305058923</v>
      </c>
      <c r="T71" s="16">
        <v>20</v>
      </c>
      <c r="U71" s="8">
        <f t="shared" si="97"/>
        <v>28.008301528388387</v>
      </c>
      <c r="V71" s="8">
        <f t="shared" si="98"/>
        <v>15.754669609718469</v>
      </c>
      <c r="W71" s="8">
        <f t="shared" si="99"/>
        <v>0.70020753820970971</v>
      </c>
      <c r="X71" s="8">
        <f t="shared" si="100"/>
        <v>0.39386674024296175</v>
      </c>
    </row>
    <row r="72" spans="2:24" x14ac:dyDescent="0.2">
      <c r="B72" s="76" t="s">
        <v>98</v>
      </c>
      <c r="C72" s="9" t="s">
        <v>58</v>
      </c>
      <c r="D72" s="21" t="s">
        <v>54</v>
      </c>
      <c r="E72" s="21" t="s">
        <v>55</v>
      </c>
      <c r="F72" s="21">
        <v>1.62</v>
      </c>
      <c r="G72" s="21">
        <v>1.62</v>
      </c>
      <c r="H72" s="21">
        <v>3840</v>
      </c>
      <c r="I72" s="21">
        <v>2160</v>
      </c>
      <c r="J72" s="21">
        <f t="shared" si="102"/>
        <v>6.2208000000000006</v>
      </c>
      <c r="K72" s="21">
        <f t="shared" si="103"/>
        <v>3.4992000000000005</v>
      </c>
      <c r="L72" s="18">
        <f t="shared" si="94"/>
        <v>6.189834637773834</v>
      </c>
      <c r="M72" s="18">
        <f t="shared" si="95"/>
        <v>3.4817819837477817</v>
      </c>
      <c r="N72" s="18">
        <v>4.42</v>
      </c>
      <c r="O72" s="18">
        <v>88.4</v>
      </c>
      <c r="P72" s="6">
        <v>70</v>
      </c>
      <c r="Q72" s="7">
        <f t="shared" si="96"/>
        <v>42.995661418763667</v>
      </c>
      <c r="R72" s="7">
        <f>2*DEGREES(ATAN(L72/2/O72))</f>
        <v>4.0102557152582952</v>
      </c>
      <c r="S72" s="7">
        <f t="shared" ref="S72" si="105">2*DEGREES(ATAN(M72/2/O72))</f>
        <v>2.2563985229947319</v>
      </c>
      <c r="T72" s="16">
        <v>20</v>
      </c>
      <c r="U72" s="8">
        <f t="shared" si="97"/>
        <v>28.008301528388387</v>
      </c>
      <c r="V72" s="8">
        <f t="shared" si="98"/>
        <v>15.754669609718469</v>
      </c>
      <c r="W72" s="8">
        <f t="shared" si="99"/>
        <v>1.400415076419419</v>
      </c>
      <c r="X72" s="8">
        <f t="shared" si="100"/>
        <v>0.78773348048592351</v>
      </c>
    </row>
    <row r="73" spans="2:24" x14ac:dyDescent="0.2">
      <c r="B73" s="81"/>
      <c r="C73" s="9" t="s">
        <v>59</v>
      </c>
      <c r="D73" s="21" t="s">
        <v>54</v>
      </c>
      <c r="E73" s="21" t="s">
        <v>55</v>
      </c>
      <c r="F73" s="21">
        <v>1.62</v>
      </c>
      <c r="G73" s="21">
        <v>1.62</v>
      </c>
      <c r="H73" s="21">
        <v>3840</v>
      </c>
      <c r="I73" s="21">
        <v>2160</v>
      </c>
      <c r="J73" s="21">
        <f t="shared" si="102"/>
        <v>6.2208000000000006</v>
      </c>
      <c r="K73" s="21">
        <f t="shared" si="103"/>
        <v>3.4992000000000005</v>
      </c>
      <c r="L73" s="18">
        <f t="shared" si="94"/>
        <v>6.189834637773834</v>
      </c>
      <c r="M73" s="18">
        <f t="shared" si="95"/>
        <v>3.4817819837477817</v>
      </c>
      <c r="N73" s="18">
        <v>4.42</v>
      </c>
      <c r="O73" s="18">
        <v>88.4</v>
      </c>
      <c r="P73" s="6">
        <v>70</v>
      </c>
      <c r="Q73" s="7">
        <f t="shared" si="96"/>
        <v>42.995661418763667</v>
      </c>
      <c r="R73" s="7">
        <f>2*DEGREES(ATAN(L73/2/O73*(20/40)))</f>
        <v>2.0057419786152075</v>
      </c>
      <c r="S73" s="7">
        <f>2*DEGREES(ATAN((M73/2/O73)*(20/40)))</f>
        <v>1.1283086305058923</v>
      </c>
      <c r="T73" s="16">
        <v>20</v>
      </c>
      <c r="U73" s="8">
        <f t="shared" si="97"/>
        <v>28.008301528388387</v>
      </c>
      <c r="V73" s="8">
        <f t="shared" si="98"/>
        <v>15.754669609718469</v>
      </c>
      <c r="W73" s="8">
        <f t="shared" si="99"/>
        <v>0.70020753820970971</v>
      </c>
      <c r="X73" s="8">
        <f t="shared" si="100"/>
        <v>0.39386674024296175</v>
      </c>
    </row>
    <row r="74" spans="2:24" x14ac:dyDescent="0.2">
      <c r="B74" s="76" t="s">
        <v>103</v>
      </c>
      <c r="C74" s="9" t="s">
        <v>13</v>
      </c>
      <c r="D74" s="21" t="s">
        <v>54</v>
      </c>
      <c r="E74" s="21" t="s">
        <v>55</v>
      </c>
      <c r="F74" s="21">
        <v>1.62</v>
      </c>
      <c r="G74" s="21">
        <v>1.62</v>
      </c>
      <c r="H74" s="21">
        <v>3840</v>
      </c>
      <c r="I74" s="21">
        <v>2160</v>
      </c>
      <c r="J74" s="21">
        <f>F74*H74/1000000*1000</f>
        <v>6.2208000000000006</v>
      </c>
      <c r="K74" s="21">
        <f t="shared" si="103"/>
        <v>3.4992000000000005</v>
      </c>
      <c r="L74" s="18">
        <f t="shared" si="94"/>
        <v>6.189834637773834</v>
      </c>
      <c r="M74" s="18">
        <f t="shared" si="95"/>
        <v>3.4817819837477817</v>
      </c>
      <c r="N74" s="18">
        <v>4.42</v>
      </c>
      <c r="O74" s="18">
        <v>88.4</v>
      </c>
      <c r="P74" s="6">
        <v>70</v>
      </c>
      <c r="Q74" s="7">
        <f t="shared" si="96"/>
        <v>42.995661418763667</v>
      </c>
      <c r="R74" s="7">
        <f>2*DEGREES(ATAN(L74/2/O74))</f>
        <v>4.0102557152582952</v>
      </c>
      <c r="S74" s="7">
        <f t="shared" ref="S74" si="106">2*DEGREES(ATAN(M74/2/O74))</f>
        <v>2.2563985229947319</v>
      </c>
      <c r="T74" s="16">
        <v>20</v>
      </c>
      <c r="U74" s="8">
        <f t="shared" si="97"/>
        <v>28.008301528388387</v>
      </c>
      <c r="V74" s="8">
        <f t="shared" si="98"/>
        <v>15.754669609718469</v>
      </c>
      <c r="W74" s="8">
        <f t="shared" si="99"/>
        <v>1.400415076419419</v>
      </c>
      <c r="X74" s="8">
        <f t="shared" si="100"/>
        <v>0.78773348048592351</v>
      </c>
    </row>
    <row r="75" spans="2:24" x14ac:dyDescent="0.2">
      <c r="B75" s="77"/>
      <c r="C75" s="9" t="s">
        <v>14</v>
      </c>
      <c r="D75" s="21" t="s">
        <v>54</v>
      </c>
      <c r="E75" s="21" t="s">
        <v>55</v>
      </c>
      <c r="F75" s="21">
        <v>1.62</v>
      </c>
      <c r="G75" s="21">
        <v>1.62</v>
      </c>
      <c r="H75" s="21">
        <v>3840</v>
      </c>
      <c r="I75" s="21">
        <v>2160</v>
      </c>
      <c r="J75" s="21">
        <f t="shared" ref="J75:J80" si="107">F75*H75/1000000*1000</f>
        <v>6.2208000000000006</v>
      </c>
      <c r="K75" s="21">
        <f>G75*I75*1000/1000000</f>
        <v>3.4992000000000005</v>
      </c>
      <c r="L75" s="18">
        <f t="shared" si="94"/>
        <v>6.189834637773834</v>
      </c>
      <c r="M75" s="18">
        <f t="shared" si="95"/>
        <v>3.4817819837477817</v>
      </c>
      <c r="N75" s="18">
        <v>4.42</v>
      </c>
      <c r="O75" s="18">
        <v>88.4</v>
      </c>
      <c r="P75" s="6">
        <v>70</v>
      </c>
      <c r="Q75" s="7">
        <f t="shared" si="96"/>
        <v>42.995661418763667</v>
      </c>
      <c r="R75" s="7">
        <f>2*DEGREES(ATAN(L75/2/O75*(20/30)))</f>
        <v>2.6741102627306188</v>
      </c>
      <c r="S75" s="7">
        <f>2*DEGREES(ATAN((M75/2/O75)*(20/30)))</f>
        <v>1.504373695883737</v>
      </c>
      <c r="T75" s="16">
        <v>20</v>
      </c>
      <c r="U75" s="8">
        <f t="shared" si="97"/>
        <v>28.008301528388387</v>
      </c>
      <c r="V75" s="8">
        <f t="shared" si="98"/>
        <v>15.754669609718469</v>
      </c>
      <c r="W75" s="8">
        <f t="shared" si="99"/>
        <v>0.93361005094627925</v>
      </c>
      <c r="X75" s="8">
        <f t="shared" si="100"/>
        <v>0.52515565365728223</v>
      </c>
    </row>
    <row r="76" spans="2:24" x14ac:dyDescent="0.2">
      <c r="B76" s="77"/>
      <c r="C76" s="9" t="s">
        <v>56</v>
      </c>
      <c r="D76" s="21" t="s">
        <v>54</v>
      </c>
      <c r="E76" s="21" t="s">
        <v>55</v>
      </c>
      <c r="F76" s="21">
        <v>1.62</v>
      </c>
      <c r="G76" s="21">
        <v>1.62</v>
      </c>
      <c r="H76" s="21">
        <v>3840</v>
      </c>
      <c r="I76" s="21">
        <v>2160</v>
      </c>
      <c r="J76" s="21">
        <f t="shared" si="107"/>
        <v>6.2208000000000006</v>
      </c>
      <c r="K76" s="21">
        <f t="shared" ref="K76:K80" si="108">G76*I76*1000/1000000</f>
        <v>3.4992000000000005</v>
      </c>
      <c r="L76" s="18">
        <f t="shared" si="94"/>
        <v>6.189834637773834</v>
      </c>
      <c r="M76" s="18">
        <f t="shared" si="95"/>
        <v>3.4817819837477817</v>
      </c>
      <c r="N76" s="18">
        <v>4.42</v>
      </c>
      <c r="O76" s="18">
        <v>88.4</v>
      </c>
      <c r="P76" s="6">
        <v>70</v>
      </c>
      <c r="Q76" s="7">
        <f t="shared" si="96"/>
        <v>42.995661418763667</v>
      </c>
      <c r="R76" s="7">
        <f>2*DEGREES(ATAN(L76/2/O76))</f>
        <v>4.0102557152582952</v>
      </c>
      <c r="S76" s="7">
        <f t="shared" ref="S76" si="109">2*DEGREES(ATAN(M76/2/O76))</f>
        <v>2.2563985229947319</v>
      </c>
      <c r="T76" s="16">
        <v>20</v>
      </c>
      <c r="U76" s="8">
        <f t="shared" si="97"/>
        <v>28.008301528388387</v>
      </c>
      <c r="V76" s="8">
        <f t="shared" si="98"/>
        <v>15.754669609718469</v>
      </c>
      <c r="W76" s="8">
        <f t="shared" si="99"/>
        <v>1.400415076419419</v>
      </c>
      <c r="X76" s="8">
        <f t="shared" si="100"/>
        <v>0.78773348048592351</v>
      </c>
    </row>
    <row r="77" spans="2:24" x14ac:dyDescent="0.2">
      <c r="B77" s="77"/>
      <c r="C77" s="9" t="s">
        <v>15</v>
      </c>
      <c r="D77" s="21" t="s">
        <v>54</v>
      </c>
      <c r="E77" s="21" t="s">
        <v>55</v>
      </c>
      <c r="F77" s="21">
        <v>1.62</v>
      </c>
      <c r="G77" s="21">
        <v>1.62</v>
      </c>
      <c r="H77" s="21">
        <v>3840</v>
      </c>
      <c r="I77" s="21">
        <v>2160</v>
      </c>
      <c r="J77" s="21">
        <f t="shared" si="107"/>
        <v>6.2208000000000006</v>
      </c>
      <c r="K77" s="21">
        <f t="shared" si="108"/>
        <v>3.4992000000000005</v>
      </c>
      <c r="L77" s="18">
        <f t="shared" si="94"/>
        <v>6.189834637773834</v>
      </c>
      <c r="M77" s="18">
        <f t="shared" si="95"/>
        <v>3.4817819837477817</v>
      </c>
      <c r="N77" s="18">
        <v>4.42</v>
      </c>
      <c r="O77" s="18">
        <v>88.4</v>
      </c>
      <c r="P77" s="6">
        <v>70</v>
      </c>
      <c r="Q77" s="7">
        <f t="shared" si="96"/>
        <v>42.995661418763667</v>
      </c>
      <c r="R77" s="7">
        <f>2*DEGREES(ATAN(L77/2/O77*(20/40)))</f>
        <v>2.0057419786152075</v>
      </c>
      <c r="S77" s="7">
        <f>2*DEGREES(ATAN((M77/2/O77)*(20/40)))</f>
        <v>1.1283086305058923</v>
      </c>
      <c r="T77" s="16">
        <v>20</v>
      </c>
      <c r="U77" s="8">
        <f t="shared" si="97"/>
        <v>28.008301528388387</v>
      </c>
      <c r="V77" s="8">
        <f t="shared" si="98"/>
        <v>15.754669609718469</v>
      </c>
      <c r="W77" s="8">
        <f t="shared" si="99"/>
        <v>0.70020753820970971</v>
      </c>
      <c r="X77" s="8">
        <f t="shared" si="100"/>
        <v>0.39386674024296175</v>
      </c>
    </row>
    <row r="78" spans="2:24" x14ac:dyDescent="0.2">
      <c r="B78" s="77"/>
      <c r="C78" s="9" t="s">
        <v>16</v>
      </c>
      <c r="D78" s="21" t="s">
        <v>54</v>
      </c>
      <c r="E78" s="21" t="s">
        <v>55</v>
      </c>
      <c r="F78" s="21">
        <v>1.62</v>
      </c>
      <c r="G78" s="21">
        <v>1.62</v>
      </c>
      <c r="H78" s="21">
        <v>1920</v>
      </c>
      <c r="I78" s="21">
        <v>1080</v>
      </c>
      <c r="J78" s="21">
        <f t="shared" si="107"/>
        <v>3.1104000000000003</v>
      </c>
      <c r="K78" s="21">
        <f t="shared" si="108"/>
        <v>1.7496000000000003</v>
      </c>
      <c r="L78" s="18">
        <f t="shared" si="94"/>
        <v>2.9921749197249574</v>
      </c>
      <c r="M78" s="18">
        <f t="shared" si="95"/>
        <v>1.6830983923452885</v>
      </c>
      <c r="N78" s="18">
        <v>4.42</v>
      </c>
      <c r="O78" s="18">
        <v>88.4</v>
      </c>
      <c r="P78" s="6">
        <v>37.4</v>
      </c>
      <c r="Q78" s="7">
        <f t="shared" si="96"/>
        <v>21.559700056846445</v>
      </c>
      <c r="R78" s="7">
        <f>2*DEGREES(ATAN(L78/2/O78))</f>
        <v>1.9391700135238734</v>
      </c>
      <c r="S78" s="7">
        <f>2*DEGREES(ATAN(M78/2/O78))</f>
        <v>1.0908543142319069</v>
      </c>
      <c r="T78" s="16">
        <v>20</v>
      </c>
      <c r="U78" s="8">
        <f t="shared" si="97"/>
        <v>13.539253030429672</v>
      </c>
      <c r="V78" s="8">
        <f t="shared" si="98"/>
        <v>7.6158298296166906</v>
      </c>
      <c r="W78" s="8">
        <f t="shared" si="99"/>
        <v>0.67696265152148349</v>
      </c>
      <c r="X78" s="8">
        <f t="shared" si="100"/>
        <v>0.38079149148083447</v>
      </c>
    </row>
    <row r="79" spans="2:24" x14ac:dyDescent="0.2">
      <c r="B79" s="81"/>
      <c r="C79" s="9" t="s">
        <v>17</v>
      </c>
      <c r="D79" s="21" t="s">
        <v>54</v>
      </c>
      <c r="E79" s="21" t="s">
        <v>55</v>
      </c>
      <c r="F79" s="21">
        <v>1.62</v>
      </c>
      <c r="G79" s="21">
        <v>1.62</v>
      </c>
      <c r="H79" s="21">
        <v>1920</v>
      </c>
      <c r="I79" s="21">
        <v>1080</v>
      </c>
      <c r="J79" s="21">
        <f t="shared" si="107"/>
        <v>3.1104000000000003</v>
      </c>
      <c r="K79" s="21">
        <f t="shared" si="108"/>
        <v>1.7496000000000003</v>
      </c>
      <c r="L79" s="18">
        <f t="shared" si="94"/>
        <v>2.9921749197249574</v>
      </c>
      <c r="M79" s="18">
        <f t="shared" si="95"/>
        <v>1.6830983923452885</v>
      </c>
      <c r="N79" s="18">
        <v>4.42</v>
      </c>
      <c r="O79" s="18">
        <v>88.4</v>
      </c>
      <c r="P79" s="6">
        <v>37.4</v>
      </c>
      <c r="Q79" s="7">
        <f t="shared" si="96"/>
        <v>21.559700056846445</v>
      </c>
      <c r="R79" s="7">
        <f>2*DEGREES(ATAN(L79/2/O79*(20/40)))</f>
        <v>0.96965442658620249</v>
      </c>
      <c r="S79" s="7">
        <f>2*DEGREES(ATAN((M79/2/O79)*(20/40)))</f>
        <v>0.54543951416745295</v>
      </c>
      <c r="T79" s="16">
        <v>20</v>
      </c>
      <c r="U79" s="8">
        <f t="shared" si="97"/>
        <v>13.539253030429672</v>
      </c>
      <c r="V79" s="8">
        <f t="shared" si="98"/>
        <v>7.6158298296166906</v>
      </c>
      <c r="W79" s="8">
        <f t="shared" si="99"/>
        <v>0.33848132576074175</v>
      </c>
      <c r="X79" s="8">
        <f t="shared" si="100"/>
        <v>0.19039574574041723</v>
      </c>
    </row>
    <row r="80" spans="2:24" x14ac:dyDescent="0.2">
      <c r="B80" s="83" t="s">
        <v>104</v>
      </c>
      <c r="C80" s="9" t="s">
        <v>105</v>
      </c>
      <c r="D80" s="21" t="s">
        <v>54</v>
      </c>
      <c r="E80" s="21" t="s">
        <v>55</v>
      </c>
      <c r="F80" s="21">
        <v>1.62</v>
      </c>
      <c r="G80" s="21">
        <v>1.62</v>
      </c>
      <c r="H80" s="21">
        <v>3840</v>
      </c>
      <c r="I80" s="21">
        <v>2160</v>
      </c>
      <c r="J80" s="21">
        <f t="shared" si="107"/>
        <v>6.2208000000000006</v>
      </c>
      <c r="K80" s="21">
        <f t="shared" si="108"/>
        <v>3.4992000000000005</v>
      </c>
      <c r="L80" s="18">
        <f t="shared" si="94"/>
        <v>6.189834637773834</v>
      </c>
      <c r="M80" s="18">
        <f t="shared" si="95"/>
        <v>3.4817819837477817</v>
      </c>
      <c r="N80" s="18">
        <v>4.42</v>
      </c>
      <c r="O80" s="18">
        <v>52.8</v>
      </c>
      <c r="P80" s="6">
        <v>70</v>
      </c>
      <c r="Q80" s="7">
        <f t="shared" ref="Q80" si="110">2*DEGREES(ATAN(M80/2/N80))</f>
        <v>42.995661418763667</v>
      </c>
      <c r="R80" s="7">
        <f>2*DEGREES(ATAN(L80/2/O80))</f>
        <v>6.7092057432760832</v>
      </c>
      <c r="S80" s="7">
        <f t="shared" ref="S80" si="111">2*DEGREES(ATAN(M80/2/O80))</f>
        <v>3.776878218997791</v>
      </c>
      <c r="T80" s="16">
        <v>20</v>
      </c>
      <c r="U80" s="8">
        <f t="shared" ref="U80" si="112">2*T80*TAN(($P80/2)*PI()/180)</f>
        <v>28.008301528388387</v>
      </c>
      <c r="V80" s="8">
        <f t="shared" ref="V80" si="113">2*$T80*TAN((Q80/2)*PI()/180)</f>
        <v>15.754669609718469</v>
      </c>
      <c r="W80" s="8">
        <f t="shared" ref="W80" si="114">2*$T80*TAN((R80/2)*PI()/180)</f>
        <v>2.3446343324900885</v>
      </c>
      <c r="X80" s="8">
        <f t="shared" ref="X80" si="115">2*$T80*TAN((S80/2)*PI()/180)</f>
        <v>1.318856812025675</v>
      </c>
    </row>
    <row r="81" spans="2:24" x14ac:dyDescent="0.2">
      <c r="B81" s="84"/>
      <c r="C81" s="9" t="s">
        <v>106</v>
      </c>
      <c r="D81" s="21" t="s">
        <v>54</v>
      </c>
      <c r="E81" s="21" t="s">
        <v>55</v>
      </c>
      <c r="F81" s="21">
        <v>1.62</v>
      </c>
      <c r="G81" s="21">
        <v>1.62</v>
      </c>
      <c r="H81" s="21">
        <v>3840</v>
      </c>
      <c r="I81" s="21">
        <v>2160</v>
      </c>
      <c r="J81" s="21">
        <f t="shared" ref="J81:J82" si="116">F81*H81/1000000*1000</f>
        <v>6.2208000000000006</v>
      </c>
      <c r="K81" s="21">
        <f t="shared" ref="K81:K82" si="117">G81*I81*1000/1000000</f>
        <v>3.4992000000000005</v>
      </c>
      <c r="L81" s="18">
        <f t="shared" ref="L81:L82" si="118">2*N81*TAN(RADIANS(P81/2))</f>
        <v>6.189834637773834</v>
      </c>
      <c r="M81" s="18">
        <f t="shared" ref="M81:M82" si="119">9*L81/16</f>
        <v>3.4817819837477817</v>
      </c>
      <c r="N81" s="18">
        <v>4.42</v>
      </c>
      <c r="O81" s="18">
        <v>52.8</v>
      </c>
      <c r="P81" s="6">
        <v>70</v>
      </c>
      <c r="Q81" s="7">
        <f t="shared" si="96"/>
        <v>42.995661418763667</v>
      </c>
      <c r="R81" s="7">
        <f>2*DEGREES(ATAN(L81/2/O81))</f>
        <v>6.7092057432760832</v>
      </c>
      <c r="S81" s="7">
        <f t="shared" ref="S81" si="120">2*DEGREES(ATAN(M81/2/O81))</f>
        <v>3.776878218997791</v>
      </c>
      <c r="T81" s="16">
        <v>20</v>
      </c>
      <c r="U81" s="8">
        <f t="shared" si="97"/>
        <v>28.008301528388387</v>
      </c>
      <c r="V81" s="8">
        <f t="shared" si="98"/>
        <v>15.754669609718469</v>
      </c>
      <c r="W81" s="8">
        <f t="shared" si="99"/>
        <v>2.3446343324900885</v>
      </c>
      <c r="X81" s="8">
        <f t="shared" si="100"/>
        <v>1.318856812025675</v>
      </c>
    </row>
    <row r="82" spans="2:24" x14ac:dyDescent="0.2">
      <c r="B82" s="85"/>
      <c r="C82" s="9" t="s">
        <v>107</v>
      </c>
      <c r="D82" s="21" t="s">
        <v>54</v>
      </c>
      <c r="E82" s="21" t="s">
        <v>55</v>
      </c>
      <c r="F82" s="21">
        <v>1.62</v>
      </c>
      <c r="G82" s="21">
        <v>1.62</v>
      </c>
      <c r="H82" s="21">
        <v>3840</v>
      </c>
      <c r="I82" s="21">
        <v>2160</v>
      </c>
      <c r="J82" s="21">
        <f t="shared" si="116"/>
        <v>6.2208000000000006</v>
      </c>
      <c r="K82" s="21">
        <f t="shared" si="117"/>
        <v>3.4992000000000005</v>
      </c>
      <c r="L82" s="18">
        <f t="shared" si="118"/>
        <v>2.9921749197249574</v>
      </c>
      <c r="M82" s="18">
        <f t="shared" si="119"/>
        <v>1.6830983923452885</v>
      </c>
      <c r="N82" s="18">
        <v>4.42</v>
      </c>
      <c r="O82" s="18">
        <v>52.8</v>
      </c>
      <c r="P82" s="6">
        <v>37.4</v>
      </c>
      <c r="Q82" s="7">
        <f t="shared" si="96"/>
        <v>21.559700056846445</v>
      </c>
      <c r="R82" s="7">
        <f>2*DEGREES(ATAN(L82/2/O82))</f>
        <v>3.2460821095700623</v>
      </c>
      <c r="S82" s="7">
        <f>2*DEGREES(ATAN(M82/2/O82))</f>
        <v>1.8262551092550918</v>
      </c>
      <c r="T82" s="16">
        <v>20</v>
      </c>
      <c r="U82" s="8">
        <f t="shared" ref="U82" si="121">2*T82*TAN(($P82/2)*PI()/180)</f>
        <v>13.539253030429672</v>
      </c>
      <c r="V82" s="8">
        <f t="shared" ref="V82" si="122">2*$T82*TAN((Q82/2)*PI()/180)</f>
        <v>7.6158298296166906</v>
      </c>
      <c r="W82" s="8">
        <f t="shared" ref="W82" si="123">2*$T82*TAN((R82/2)*PI()/180)</f>
        <v>1.1333995908049079</v>
      </c>
      <c r="X82" s="8">
        <f t="shared" ref="X82" si="124">2*$T82*TAN((S82/2)*PI()/180)</f>
        <v>0.63753726982776082</v>
      </c>
    </row>
    <row r="83" spans="2:24" ht="12" customHeight="1" x14ac:dyDescent="0.2">
      <c r="T83" s="13"/>
    </row>
    <row r="84" spans="2:24" ht="12" customHeight="1" x14ac:dyDescent="0.2">
      <c r="B84" s="1"/>
      <c r="C84" s="82" t="s">
        <v>21</v>
      </c>
      <c r="D84" s="82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</row>
    <row r="85" spans="2:24" ht="12" customHeight="1" x14ac:dyDescent="0.2">
      <c r="B85" s="1"/>
      <c r="C85" s="45" t="s">
        <v>30</v>
      </c>
      <c r="D85" s="45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</row>
    <row r="86" spans="2:24" ht="12" customHeight="1" x14ac:dyDescent="0.2">
      <c r="B86" s="1"/>
      <c r="C86" s="45" t="s">
        <v>27</v>
      </c>
      <c r="D86" s="45"/>
      <c r="E86" s="14"/>
      <c r="F86" s="14"/>
      <c r="G86" s="14"/>
      <c r="H86" s="14"/>
      <c r="I86" s="14"/>
      <c r="J86" s="14"/>
      <c r="K86" s="14"/>
      <c r="M86" s="14"/>
      <c r="N86" s="14"/>
      <c r="O86" s="14"/>
    </row>
    <row r="87" spans="2:24" ht="12" customHeight="1" x14ac:dyDescent="0.2">
      <c r="C87" s="45" t="s">
        <v>28</v>
      </c>
      <c r="D87" s="45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</row>
    <row r="88" spans="2:24" ht="12" customHeight="1" x14ac:dyDescent="0.2">
      <c r="B88" s="1"/>
      <c r="C88" s="45" t="s">
        <v>29</v>
      </c>
      <c r="D88" s="45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</row>
    <row r="89" spans="2:24" ht="12" customHeight="1" x14ac:dyDescent="0.2">
      <c r="B89" s="1"/>
      <c r="C89" s="52" t="s">
        <v>95</v>
      </c>
      <c r="D89" s="5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24" ht="12" customHeight="1" x14ac:dyDescent="0.2">
      <c r="B90" s="1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</row>
    <row r="91" spans="2:24" ht="12" customHeight="1" x14ac:dyDescent="0.2">
      <c r="B91" s="1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2:24" ht="12" customHeight="1" x14ac:dyDescent="0.2">
      <c r="T92" s="13"/>
    </row>
    <row r="93" spans="2:24" ht="12" customHeight="1" x14ac:dyDescent="0.2"/>
  </sheetData>
  <sheetProtection algorithmName="SHA-512" hashValue="0MrrRd+hIKqMzCEPE/IzRXIGg9cQk11fpGs9OgrrH83hiqLv5NjpihFUOlIkGrNIvoWAWIWuQlUeM2sTk/ywUw==" saltValue="4KgKhfdqfvDBU1UpGvZyOw==" spinCount="100000" sheet="1" objects="1" scenarios="1"/>
  <mergeCells count="27">
    <mergeCell ref="B46:B47"/>
    <mergeCell ref="B40:B45"/>
    <mergeCell ref="C84:D84"/>
    <mergeCell ref="B49:B56"/>
    <mergeCell ref="B57:B67"/>
    <mergeCell ref="B68:B71"/>
    <mergeCell ref="B72:B73"/>
    <mergeCell ref="B74:B79"/>
    <mergeCell ref="B80:B82"/>
    <mergeCell ref="T17:T19"/>
    <mergeCell ref="U17:X17"/>
    <mergeCell ref="P18:Q18"/>
    <mergeCell ref="R18:S18"/>
    <mergeCell ref="U18:V18"/>
    <mergeCell ref="W18:X18"/>
    <mergeCell ref="B25:B30"/>
    <mergeCell ref="B31:B34"/>
    <mergeCell ref="E17:G18"/>
    <mergeCell ref="D17:D19"/>
    <mergeCell ref="P17:S17"/>
    <mergeCell ref="B17:B19"/>
    <mergeCell ref="C17:C19"/>
    <mergeCell ref="H17:I18"/>
    <mergeCell ref="J17:K18"/>
    <mergeCell ref="L17:M18"/>
    <mergeCell ref="N17:O18"/>
    <mergeCell ref="B20:B24"/>
  </mergeCells>
  <phoneticPr fontId="2"/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P89"/>
  <sheetViews>
    <sheetView zoomScaleNormal="100" zoomScaleSheetLayoutView="85" workbookViewId="0">
      <selection activeCell="C34" sqref="C34"/>
    </sheetView>
  </sheetViews>
  <sheetFormatPr defaultColWidth="0" defaultRowHeight="12.75" x14ac:dyDescent="0.2"/>
  <cols>
    <col min="1" max="1" width="1.28515625" style="1" customWidth="1"/>
    <col min="2" max="2" width="25.85546875" style="2" bestFit="1" customWidth="1"/>
    <col min="3" max="3" width="31.5703125" style="2" customWidth="1"/>
    <col min="4" max="5" width="13.140625" style="2" hidden="1" customWidth="1"/>
    <col min="6" max="6" width="10.5703125" style="2" hidden="1" customWidth="1"/>
    <col min="7" max="7" width="8.5703125" style="2" hidden="1" customWidth="1"/>
    <col min="8" max="11" width="13.140625" style="1" customWidth="1"/>
    <col min="12" max="12" width="24.5703125" style="1" customWidth="1"/>
    <col min="13" max="16" width="12.7109375" style="1" customWidth="1"/>
    <col min="17" max="17" width="2.85546875" style="1" customWidth="1"/>
    <col min="18" max="230" width="11.42578125" style="1" hidden="1" customWidth="1"/>
    <col min="231" max="276" width="9.140625" style="1" hidden="1" customWidth="1"/>
    <col min="277" max="16384" width="0" style="1" hidden="1"/>
  </cols>
  <sheetData>
    <row r="1" s="1" customFormat="1" x14ac:dyDescent="0.2"/>
    <row r="2" s="1" customFormat="1" x14ac:dyDescent="0.2"/>
    <row r="17" spans="2:18" ht="14.25" customHeight="1" x14ac:dyDescent="0.25">
      <c r="B17" s="92" t="s">
        <v>0</v>
      </c>
      <c r="C17" s="92" t="s">
        <v>10</v>
      </c>
      <c r="D17" s="72" t="s">
        <v>23</v>
      </c>
      <c r="E17" s="73"/>
      <c r="F17" s="72" t="s">
        <v>24</v>
      </c>
      <c r="G17" s="73"/>
      <c r="H17" s="86" t="s">
        <v>5</v>
      </c>
      <c r="I17" s="86"/>
      <c r="J17" s="86"/>
      <c r="K17" s="86"/>
      <c r="L17" s="89" t="s">
        <v>12</v>
      </c>
      <c r="M17" s="86" t="s">
        <v>34</v>
      </c>
      <c r="N17" s="86"/>
      <c r="O17" s="86"/>
      <c r="P17" s="86"/>
    </row>
    <row r="18" spans="2:18" ht="13.5" customHeight="1" x14ac:dyDescent="0.25">
      <c r="B18" s="93"/>
      <c r="C18" s="93"/>
      <c r="D18" s="74"/>
      <c r="E18" s="75"/>
      <c r="F18" s="74"/>
      <c r="G18" s="75"/>
      <c r="H18" s="86" t="s">
        <v>2</v>
      </c>
      <c r="I18" s="86"/>
      <c r="J18" s="86" t="s">
        <v>6</v>
      </c>
      <c r="K18" s="86"/>
      <c r="L18" s="90"/>
      <c r="M18" s="86" t="s">
        <v>2</v>
      </c>
      <c r="N18" s="86"/>
      <c r="O18" s="87" t="s">
        <v>6</v>
      </c>
      <c r="P18" s="88"/>
    </row>
    <row r="19" spans="2:18" ht="16.5" customHeight="1" x14ac:dyDescent="0.25">
      <c r="B19" s="94"/>
      <c r="C19" s="94"/>
      <c r="D19" s="3" t="s">
        <v>3</v>
      </c>
      <c r="E19" s="3" t="s">
        <v>4</v>
      </c>
      <c r="F19" s="3" t="s">
        <v>25</v>
      </c>
      <c r="G19" s="3" t="s">
        <v>26</v>
      </c>
      <c r="H19" s="4" t="s">
        <v>3</v>
      </c>
      <c r="I19" s="4" t="s">
        <v>4</v>
      </c>
      <c r="J19" s="4" t="s">
        <v>3</v>
      </c>
      <c r="K19" s="4" t="s">
        <v>4</v>
      </c>
      <c r="L19" s="91"/>
      <c r="M19" s="4" t="s">
        <v>3</v>
      </c>
      <c r="N19" s="4" t="s">
        <v>4</v>
      </c>
      <c r="O19" s="4" t="s">
        <v>3</v>
      </c>
      <c r="P19" s="4" t="s">
        <v>4</v>
      </c>
    </row>
    <row r="20" spans="2:18" ht="12.75" customHeight="1" x14ac:dyDescent="0.2">
      <c r="B20" s="76" t="s">
        <v>110</v>
      </c>
      <c r="C20" s="9" t="s">
        <v>113</v>
      </c>
      <c r="D20" s="18">
        <f>2*F20*TAN(RADIANS(H20/2))</f>
        <v>11.816835614875989</v>
      </c>
      <c r="E20" s="18">
        <f>9*D20/16</f>
        <v>6.6469700333677437</v>
      </c>
      <c r="F20" s="18">
        <v>7.7</v>
      </c>
      <c r="G20" s="18">
        <v>154.19999999999999</v>
      </c>
      <c r="H20" s="55">
        <v>75</v>
      </c>
      <c r="I20" s="55">
        <f t="shared" ref="I20:I25" si="0">2*DEGREES(ATAN(E20/2/F20))</f>
        <v>46.692125710465923</v>
      </c>
      <c r="J20" s="7">
        <f>2*DEGREES(ATAN(D20/2/G20))</f>
        <v>4.38861062068107</v>
      </c>
      <c r="K20" s="7">
        <f>2*DEGREES(ATAN(E20/2/G20))</f>
        <v>2.4694187689508276</v>
      </c>
      <c r="L20" s="16">
        <v>20</v>
      </c>
      <c r="M20" s="8">
        <f t="shared" ref="M20:M24" si="1">2*$L20*TAN((H20/2)*PI()/180)</f>
        <v>30.693079519158417</v>
      </c>
      <c r="N20" s="8">
        <f t="shared" ref="N20:N24" si="2">2*$L20*TAN((I20/2)*PI()/180)</f>
        <v>17.264857229526609</v>
      </c>
      <c r="O20" s="8">
        <f t="shared" ref="O20:O24" si="3">2*$L20*TAN((J20/2)*PI()/180)</f>
        <v>1.5326635038749665</v>
      </c>
      <c r="P20" s="8">
        <f t="shared" ref="P20:P24" si="4">2*$L20*TAN((K20/2)*PI()/180)</f>
        <v>0.86212322092966853</v>
      </c>
    </row>
    <row r="21" spans="2:18" ht="12.75" customHeight="1" x14ac:dyDescent="0.2">
      <c r="B21" s="77"/>
      <c r="C21" s="9" t="s">
        <v>114</v>
      </c>
      <c r="D21" s="18">
        <f t="shared" ref="D21:D24" si="5">2*F21*TAN(RADIANS(H21/2))</f>
        <v>11.816835614875989</v>
      </c>
      <c r="E21" s="18">
        <f t="shared" ref="E21:E24" si="6">9*D21/16</f>
        <v>6.6469700333677437</v>
      </c>
      <c r="F21" s="18">
        <v>7.7</v>
      </c>
      <c r="G21" s="18">
        <f>154.2*1.5</f>
        <v>231.29999999999998</v>
      </c>
      <c r="H21" s="55">
        <v>75</v>
      </c>
      <c r="I21" s="55">
        <f t="shared" si="0"/>
        <v>46.692125710465923</v>
      </c>
      <c r="J21" s="7">
        <f>2*DEGREES(ATAN(D21/2/G21*(12/18)))</f>
        <v>1.9512591701609823</v>
      </c>
      <c r="K21" s="7">
        <f>2*DEGREES(ATAN((E21/2/G21)*(12/18)))</f>
        <v>1.0976558044911429</v>
      </c>
      <c r="L21" s="16">
        <v>20</v>
      </c>
      <c r="M21" s="8">
        <f t="shared" si="1"/>
        <v>30.693079519158417</v>
      </c>
      <c r="N21" s="8">
        <f t="shared" si="2"/>
        <v>17.264857229526609</v>
      </c>
      <c r="O21" s="8">
        <f t="shared" si="3"/>
        <v>0.6811837794999851</v>
      </c>
      <c r="P21" s="8">
        <f t="shared" si="4"/>
        <v>0.38316587596874152</v>
      </c>
    </row>
    <row r="22" spans="2:18" ht="12.75" customHeight="1" x14ac:dyDescent="0.2">
      <c r="B22" s="77"/>
      <c r="C22" s="9" t="s">
        <v>115</v>
      </c>
      <c r="D22" s="18">
        <f>2*F22*TAN(RADIANS(H22/2))</f>
        <v>17.569381865024333</v>
      </c>
      <c r="E22" s="18">
        <f>9*D22/16</f>
        <v>9.8827772990761868</v>
      </c>
      <c r="F22" s="18">
        <v>7.7</v>
      </c>
      <c r="G22" s="18">
        <v>480</v>
      </c>
      <c r="H22" s="55">
        <f>75/0.769</f>
        <v>97.529258777633288</v>
      </c>
      <c r="I22" s="55">
        <f t="shared" si="0"/>
        <v>65.379726836320813</v>
      </c>
      <c r="J22" s="7">
        <f>2*DEGREES(ATAN(D22/2/G22))</f>
        <v>2.0969563790061638</v>
      </c>
      <c r="K22" s="7">
        <f>2*DEGREES(ATAN(E22/2/G22))</f>
        <v>1.1796279736241344</v>
      </c>
      <c r="L22" s="16">
        <v>20</v>
      </c>
      <c r="M22" s="8">
        <f t="shared" si="1"/>
        <v>45.634758090972298</v>
      </c>
      <c r="N22" s="8">
        <f t="shared" si="2"/>
        <v>25.669551426171914</v>
      </c>
      <c r="O22" s="8">
        <f t="shared" si="3"/>
        <v>0.73205757770934721</v>
      </c>
      <c r="P22" s="8">
        <f t="shared" si="4"/>
        <v>0.4117823874615078</v>
      </c>
    </row>
    <row r="23" spans="2:18" ht="12.75" customHeight="1" x14ac:dyDescent="0.2">
      <c r="B23" s="77"/>
      <c r="C23" s="9" t="s">
        <v>117</v>
      </c>
      <c r="D23" s="18">
        <f t="shared" si="5"/>
        <v>11.816835614875989</v>
      </c>
      <c r="E23" s="18">
        <f t="shared" si="6"/>
        <v>6.6469700333677437</v>
      </c>
      <c r="F23" s="18">
        <v>7.7</v>
      </c>
      <c r="G23" s="18">
        <v>154.19999999999999</v>
      </c>
      <c r="H23" s="55">
        <v>75</v>
      </c>
      <c r="I23" s="55">
        <f t="shared" si="0"/>
        <v>46.692125710465923</v>
      </c>
      <c r="J23" s="7">
        <f>2*DEGREES(ATAN(D23/2/G23))</f>
        <v>4.38861062068107</v>
      </c>
      <c r="K23" s="7">
        <f>2*DEGREES(ATAN(E23/2/G23))</f>
        <v>2.4694187689508276</v>
      </c>
      <c r="L23" s="16">
        <v>20</v>
      </c>
      <c r="M23" s="8">
        <f t="shared" si="1"/>
        <v>30.693079519158417</v>
      </c>
      <c r="N23" s="8">
        <f t="shared" si="2"/>
        <v>17.264857229526609</v>
      </c>
      <c r="O23" s="8">
        <f t="shared" si="3"/>
        <v>1.5326635038749665</v>
      </c>
      <c r="P23" s="8">
        <f t="shared" si="4"/>
        <v>0.86212322092966853</v>
      </c>
    </row>
    <row r="24" spans="2:18" ht="12.75" customHeight="1" x14ac:dyDescent="0.2">
      <c r="B24" s="77"/>
      <c r="C24" s="9" t="s">
        <v>116</v>
      </c>
      <c r="D24" s="18">
        <f t="shared" si="5"/>
        <v>11.816835614875989</v>
      </c>
      <c r="E24" s="18">
        <f t="shared" si="6"/>
        <v>6.6469700333677437</v>
      </c>
      <c r="F24" s="18">
        <v>7.7</v>
      </c>
      <c r="G24" s="18">
        <f>154.2*2</f>
        <v>308.39999999999998</v>
      </c>
      <c r="H24" s="55">
        <v>75</v>
      </c>
      <c r="I24" s="55">
        <f t="shared" si="0"/>
        <v>46.692125710465923</v>
      </c>
      <c r="J24" s="7">
        <f>2*DEGREES(ATAN(D24/2/G24*(12/24)))</f>
        <v>1.0976558044911431</v>
      </c>
      <c r="K24" s="7">
        <f>2*DEGREES(ATAN(E24/2/G24*(12/24)))</f>
        <v>0.61744429927618649</v>
      </c>
      <c r="L24" s="16">
        <v>20</v>
      </c>
      <c r="M24" s="8">
        <f t="shared" si="1"/>
        <v>30.693079519158417</v>
      </c>
      <c r="N24" s="8">
        <f t="shared" si="2"/>
        <v>17.264857229526609</v>
      </c>
      <c r="O24" s="8">
        <f t="shared" si="3"/>
        <v>0.38316587596874163</v>
      </c>
      <c r="P24" s="8">
        <f t="shared" si="4"/>
        <v>0.21553080523241716</v>
      </c>
    </row>
    <row r="25" spans="2:18" x14ac:dyDescent="0.2">
      <c r="B25" s="56" t="s">
        <v>1</v>
      </c>
      <c r="C25" s="5" t="s">
        <v>13</v>
      </c>
      <c r="D25" s="17">
        <f>2*F25*TAN(RADIANS(H25/2))</f>
        <v>11.758431894134853</v>
      </c>
      <c r="E25" s="17">
        <f>9*D25/16</f>
        <v>6.6141179404508552</v>
      </c>
      <c r="F25" s="17">
        <v>9.3000000000000007</v>
      </c>
      <c r="G25" s="17">
        <v>111.6</v>
      </c>
      <c r="H25" s="6">
        <v>64.599999999999994</v>
      </c>
      <c r="I25" s="7">
        <f t="shared" si="0"/>
        <v>39.150542931277201</v>
      </c>
      <c r="J25" s="7">
        <f>2*DEGREES(ATAN(D25/2/G25))</f>
        <v>6.0312393236987649</v>
      </c>
      <c r="K25" s="7">
        <f>2*DEGREES(ATAN(E25/2/G25))</f>
        <v>3.3947148455085507</v>
      </c>
      <c r="L25" s="16">
        <v>20</v>
      </c>
      <c r="M25" s="8">
        <f t="shared" ref="M25:M39" si="7">2*$L25*TAN((H25/2)*PI()/180)</f>
        <v>25.286950309967423</v>
      </c>
      <c r="N25" s="8">
        <f t="shared" ref="N25:N39" si="8">2*$L25*TAN((I25/2)*PI()/180)</f>
        <v>14.223909549356677</v>
      </c>
      <c r="O25" s="8">
        <f t="shared" ref="O25:O39" si="9">2*$L25*TAN((J25/2)*PI()/180)</f>
        <v>2.1072458591639522</v>
      </c>
      <c r="P25" s="8">
        <f t="shared" ref="P25:P39" si="10">2*$L25*TAN((K25/2)*PI()/180)</f>
        <v>1.1853257957797232</v>
      </c>
    </row>
    <row r="26" spans="2:18" x14ac:dyDescent="0.2">
      <c r="B26" s="57"/>
      <c r="C26" s="9" t="s">
        <v>14</v>
      </c>
      <c r="D26" s="18">
        <f t="shared" ref="D26:D28" si="11">2*F26*TAN(RADIANS(H26/2))</f>
        <v>11.758431894134853</v>
      </c>
      <c r="E26" s="18">
        <f t="shared" ref="E26:E67" si="12">9*D26/16</f>
        <v>6.6141179404508552</v>
      </c>
      <c r="F26" s="18">
        <v>9.3000000000000007</v>
      </c>
      <c r="G26" s="18">
        <v>111.6</v>
      </c>
      <c r="H26" s="6">
        <v>64.599999999999994</v>
      </c>
      <c r="I26" s="7">
        <f t="shared" ref="I26:I67" si="13">2*DEGREES(ATAN(E26/2/F26))</f>
        <v>39.150542931277201</v>
      </c>
      <c r="J26" s="7">
        <f>2*DEGREES(ATAN(D26/2/G26*(12/18)))</f>
        <v>4.0228896459214072</v>
      </c>
      <c r="K26" s="7">
        <f>2*DEGREES(ATAN((E26/2/G26)*(12/18)))</f>
        <v>2.2635110800652605</v>
      </c>
      <c r="L26" s="16">
        <v>20</v>
      </c>
      <c r="M26" s="8">
        <f t="shared" si="7"/>
        <v>25.286950309967423</v>
      </c>
      <c r="N26" s="8">
        <f t="shared" si="8"/>
        <v>14.223909549356677</v>
      </c>
      <c r="O26" s="8">
        <f t="shared" si="9"/>
        <v>1.404830572775968</v>
      </c>
      <c r="P26" s="8">
        <f t="shared" si="10"/>
        <v>0.7902171971864822</v>
      </c>
    </row>
    <row r="27" spans="2:18" x14ac:dyDescent="0.2">
      <c r="B27" s="57"/>
      <c r="C27" s="9" t="s">
        <v>22</v>
      </c>
      <c r="D27" s="18">
        <f t="shared" si="11"/>
        <v>11.758431894134853</v>
      </c>
      <c r="E27" s="18">
        <f t="shared" si="12"/>
        <v>6.6141179404508552</v>
      </c>
      <c r="F27" s="18">
        <v>9.3000000000000007</v>
      </c>
      <c r="G27" s="18">
        <v>111.6</v>
      </c>
      <c r="H27" s="6">
        <v>64.599999999999994</v>
      </c>
      <c r="I27" s="7">
        <f t="shared" si="13"/>
        <v>39.150542931277201</v>
      </c>
      <c r="J27" s="7">
        <f>2*DEGREES(ATAN(D27/2/G27))</f>
        <v>6.0312393236987649</v>
      </c>
      <c r="K27" s="7">
        <f t="shared" ref="K27:K42" si="14">2*DEGREES(ATAN(E27/2/G27))</f>
        <v>3.3947148455085507</v>
      </c>
      <c r="L27" s="16">
        <v>20</v>
      </c>
      <c r="M27" s="8">
        <f t="shared" si="7"/>
        <v>25.286950309967423</v>
      </c>
      <c r="N27" s="8">
        <f t="shared" si="8"/>
        <v>14.223909549356677</v>
      </c>
      <c r="O27" s="8">
        <f t="shared" si="9"/>
        <v>2.1072458591639522</v>
      </c>
      <c r="P27" s="8">
        <f t="shared" si="10"/>
        <v>1.1853257957797232</v>
      </c>
    </row>
    <row r="28" spans="2:18" x14ac:dyDescent="0.2">
      <c r="B28" s="57"/>
      <c r="C28" s="9" t="s">
        <v>15</v>
      </c>
      <c r="D28" s="18">
        <f t="shared" si="11"/>
        <v>11.758431894134853</v>
      </c>
      <c r="E28" s="18">
        <f t="shared" si="12"/>
        <v>6.6141179404508552</v>
      </c>
      <c r="F28" s="18">
        <v>9.3000000000000007</v>
      </c>
      <c r="G28" s="18">
        <v>111.6</v>
      </c>
      <c r="H28" s="6">
        <v>64.599999999999994</v>
      </c>
      <c r="I28" s="7">
        <f t="shared" si="13"/>
        <v>39.150542931277201</v>
      </c>
      <c r="J28" s="7">
        <f>2*DEGREES(ATAN(D28/2/G28*(12/24)))</f>
        <v>3.0177095606635849</v>
      </c>
      <c r="K28" s="7">
        <f>2*DEGREES(ATAN(E28/2/G28*(12/24)))</f>
        <v>1.6977299087470008</v>
      </c>
      <c r="L28" s="16">
        <v>20</v>
      </c>
      <c r="M28" s="8">
        <f t="shared" si="7"/>
        <v>25.286950309967423</v>
      </c>
      <c r="N28" s="8">
        <f t="shared" si="8"/>
        <v>14.223909549356677</v>
      </c>
      <c r="O28" s="8">
        <f t="shared" si="9"/>
        <v>1.0536229295819761</v>
      </c>
      <c r="P28" s="8">
        <f t="shared" si="10"/>
        <v>0.5926628978898616</v>
      </c>
      <c r="R28" s="10"/>
    </row>
    <row r="29" spans="2:18" x14ac:dyDescent="0.2">
      <c r="B29" s="57"/>
      <c r="C29" s="9" t="s">
        <v>16</v>
      </c>
      <c r="D29" s="18">
        <f>$D$25/2</f>
        <v>5.8792159470674266</v>
      </c>
      <c r="E29" s="18">
        <f t="shared" si="12"/>
        <v>3.3070589702254276</v>
      </c>
      <c r="F29" s="18">
        <v>9.3000000000000007</v>
      </c>
      <c r="G29" s="18">
        <v>111.6</v>
      </c>
      <c r="H29" s="7">
        <f>2*DEGREES(ATAN(D29/2/F29))</f>
        <v>35.082123835673919</v>
      </c>
      <c r="I29" s="7">
        <f t="shared" si="13"/>
        <v>20.163538838337537</v>
      </c>
      <c r="J29" s="7">
        <f t="shared" ref="J29:J39" si="15">2*DEGREES(ATAN(D29/2/G29))</f>
        <v>3.0177095606635849</v>
      </c>
      <c r="K29" s="7">
        <f>2*DEGREES(ATAN(E29/2/G29))</f>
        <v>1.6977299087470008</v>
      </c>
      <c r="L29" s="16">
        <v>20</v>
      </c>
      <c r="M29" s="8">
        <f t="shared" si="7"/>
        <v>12.643475154983712</v>
      </c>
      <c r="N29" s="8">
        <f t="shared" si="8"/>
        <v>7.1119547746783383</v>
      </c>
      <c r="O29" s="8">
        <f t="shared" si="9"/>
        <v>1.0536229295819761</v>
      </c>
      <c r="P29" s="8">
        <f t="shared" si="10"/>
        <v>0.5926628978898616</v>
      </c>
      <c r="R29" s="10"/>
    </row>
    <row r="30" spans="2:18" s="11" customFormat="1" x14ac:dyDescent="0.2">
      <c r="B30" s="58"/>
      <c r="C30" s="9" t="s">
        <v>17</v>
      </c>
      <c r="D30" s="18">
        <f>$D$25/2</f>
        <v>5.8792159470674266</v>
      </c>
      <c r="E30" s="18">
        <f t="shared" si="12"/>
        <v>3.3070589702254276</v>
      </c>
      <c r="F30" s="18">
        <v>9.3000000000000007</v>
      </c>
      <c r="G30" s="18">
        <v>111.6</v>
      </c>
      <c r="H30" s="7">
        <f>2*DEGREES(ATAN(D30/2/F30))</f>
        <v>35.082123835673919</v>
      </c>
      <c r="I30" s="7">
        <f t="shared" si="13"/>
        <v>20.163538838337537</v>
      </c>
      <c r="J30" s="7">
        <f>2*DEGREES(ATAN(D30/2/G30*(12/24)))</f>
        <v>1.5091164252913072</v>
      </c>
      <c r="K30" s="7">
        <f>2*DEGREES(ATAN((E30/2/G30)*(12/24)))</f>
        <v>0.84891153811722431</v>
      </c>
      <c r="L30" s="16">
        <v>20</v>
      </c>
      <c r="M30" s="8">
        <f t="shared" si="7"/>
        <v>12.643475154983712</v>
      </c>
      <c r="N30" s="8">
        <f t="shared" si="8"/>
        <v>7.1119547746783383</v>
      </c>
      <c r="O30" s="8">
        <f t="shared" si="9"/>
        <v>0.52681146479098806</v>
      </c>
      <c r="P30" s="8">
        <f t="shared" si="10"/>
        <v>0.2963314489449308</v>
      </c>
      <c r="R30" s="12"/>
    </row>
    <row r="31" spans="2:18" x14ac:dyDescent="0.2">
      <c r="B31" s="56" t="s">
        <v>7</v>
      </c>
      <c r="C31" s="9" t="s">
        <v>18</v>
      </c>
      <c r="D31" s="18">
        <f t="shared" ref="D31:D32" si="16">2*F31*TAN(RADIANS(H31/2))</f>
        <v>11.758431894134853</v>
      </c>
      <c r="E31" s="18">
        <f t="shared" si="12"/>
        <v>6.6141179404508552</v>
      </c>
      <c r="F31" s="18">
        <v>9.3000000000000007</v>
      </c>
      <c r="G31" s="18">
        <v>111.6</v>
      </c>
      <c r="H31" s="6">
        <v>64.599999999999994</v>
      </c>
      <c r="I31" s="7">
        <f t="shared" si="13"/>
        <v>39.150542931277201</v>
      </c>
      <c r="J31" s="7">
        <f t="shared" si="15"/>
        <v>6.0312393236987649</v>
      </c>
      <c r="K31" s="7">
        <f t="shared" si="14"/>
        <v>3.3947148455085507</v>
      </c>
      <c r="L31" s="16">
        <v>20</v>
      </c>
      <c r="M31" s="8">
        <f t="shared" si="7"/>
        <v>25.286950309967423</v>
      </c>
      <c r="N31" s="8">
        <f t="shared" si="8"/>
        <v>14.223909549356677</v>
      </c>
      <c r="O31" s="8">
        <f t="shared" si="9"/>
        <v>2.1072458591639522</v>
      </c>
      <c r="P31" s="8">
        <f t="shared" si="10"/>
        <v>1.1853257957797232</v>
      </c>
      <c r="R31" s="10"/>
    </row>
    <row r="32" spans="2:18" x14ac:dyDescent="0.2">
      <c r="B32" s="57"/>
      <c r="C32" s="9" t="s">
        <v>15</v>
      </c>
      <c r="D32" s="18">
        <f t="shared" si="16"/>
        <v>11.758431894134853</v>
      </c>
      <c r="E32" s="18">
        <f t="shared" si="12"/>
        <v>6.6141179404508552</v>
      </c>
      <c r="F32" s="18">
        <v>9.3000000000000007</v>
      </c>
      <c r="G32" s="18">
        <v>111.6</v>
      </c>
      <c r="H32" s="6">
        <v>64.599999999999994</v>
      </c>
      <c r="I32" s="7">
        <f t="shared" si="13"/>
        <v>39.150542931277201</v>
      </c>
      <c r="J32" s="7">
        <f>2*DEGREES(ATAN(D32/2/G32*(12/24)))</f>
        <v>3.0177095606635849</v>
      </c>
      <c r="K32" s="7">
        <f>2*DEGREES(ATAN(E32/2/G32*(12/24)))</f>
        <v>1.6977299087470008</v>
      </c>
      <c r="L32" s="16">
        <v>20</v>
      </c>
      <c r="M32" s="8">
        <f t="shared" si="7"/>
        <v>25.286950309967423</v>
      </c>
      <c r="N32" s="8">
        <f t="shared" si="8"/>
        <v>14.223909549356677</v>
      </c>
      <c r="O32" s="8">
        <f t="shared" si="9"/>
        <v>1.0536229295819761</v>
      </c>
      <c r="P32" s="8">
        <f t="shared" si="10"/>
        <v>0.5926628978898616</v>
      </c>
      <c r="R32" s="10"/>
    </row>
    <row r="33" spans="2:16" x14ac:dyDescent="0.2">
      <c r="B33" s="57"/>
      <c r="C33" s="9" t="s">
        <v>16</v>
      </c>
      <c r="D33" s="18">
        <f t="shared" ref="D33:D34" si="17">$D$25/2</f>
        <v>5.8792159470674266</v>
      </c>
      <c r="E33" s="18">
        <f t="shared" si="12"/>
        <v>3.3070589702254276</v>
      </c>
      <c r="F33" s="18">
        <v>9.3000000000000007</v>
      </c>
      <c r="G33" s="18">
        <v>111.6</v>
      </c>
      <c r="H33" s="7">
        <f t="shared" ref="H33:H34" si="18">2*DEGREES(ATAN(D33/2/F33))</f>
        <v>35.082123835673919</v>
      </c>
      <c r="I33" s="7">
        <f t="shared" si="13"/>
        <v>20.163538838337537</v>
      </c>
      <c r="J33" s="7">
        <f t="shared" si="15"/>
        <v>3.0177095606635849</v>
      </c>
      <c r="K33" s="7">
        <f t="shared" si="14"/>
        <v>1.6977299087470008</v>
      </c>
      <c r="L33" s="16">
        <v>20</v>
      </c>
      <c r="M33" s="8">
        <f t="shared" si="7"/>
        <v>12.643475154983712</v>
      </c>
      <c r="N33" s="8">
        <f t="shared" si="8"/>
        <v>7.1119547746783383</v>
      </c>
      <c r="O33" s="8">
        <f t="shared" si="9"/>
        <v>1.0536229295819761</v>
      </c>
      <c r="P33" s="8">
        <f t="shared" si="10"/>
        <v>0.5926628978898616</v>
      </c>
    </row>
    <row r="34" spans="2:16" x14ac:dyDescent="0.2">
      <c r="B34" s="58"/>
      <c r="C34" s="9" t="s">
        <v>17</v>
      </c>
      <c r="D34" s="18">
        <f t="shared" si="17"/>
        <v>5.8792159470674266</v>
      </c>
      <c r="E34" s="18">
        <f t="shared" si="12"/>
        <v>3.3070589702254276</v>
      </c>
      <c r="F34" s="18">
        <v>9.3000000000000007</v>
      </c>
      <c r="G34" s="18">
        <v>111.6</v>
      </c>
      <c r="H34" s="7">
        <f t="shared" si="18"/>
        <v>35.082123835673919</v>
      </c>
      <c r="I34" s="7">
        <f t="shared" si="13"/>
        <v>20.163538838337537</v>
      </c>
      <c r="J34" s="7">
        <f>2*DEGREES(ATAN(D34/2/G34*(12/24)))</f>
        <v>1.5091164252913072</v>
      </c>
      <c r="K34" s="7">
        <f>2*DEGREES(ATAN(E34/2/G34*(12/24)))</f>
        <v>0.84891153811722431</v>
      </c>
      <c r="L34" s="16">
        <v>20</v>
      </c>
      <c r="M34" s="8">
        <f t="shared" si="7"/>
        <v>12.643475154983712</v>
      </c>
      <c r="N34" s="8">
        <f t="shared" si="8"/>
        <v>7.1119547746783383</v>
      </c>
      <c r="O34" s="8">
        <f t="shared" si="9"/>
        <v>0.52681146479098806</v>
      </c>
      <c r="P34" s="8">
        <f t="shared" si="10"/>
        <v>0.2963314489449308</v>
      </c>
    </row>
    <row r="35" spans="2:16" x14ac:dyDescent="0.2">
      <c r="B35" s="5" t="s">
        <v>9</v>
      </c>
      <c r="C35" s="9" t="s">
        <v>8</v>
      </c>
      <c r="D35" s="17">
        <f t="shared" ref="D35:D67" si="19">2*F35*TAN(RADIANS(H35/2))</f>
        <v>6.643382639327899</v>
      </c>
      <c r="E35" s="17">
        <f t="shared" si="12"/>
        <v>3.736902734621943</v>
      </c>
      <c r="F35" s="19">
        <v>5.8</v>
      </c>
      <c r="G35" s="19">
        <v>81.2</v>
      </c>
      <c r="H35" s="6">
        <v>59.6</v>
      </c>
      <c r="I35" s="7">
        <f t="shared" si="13"/>
        <v>35.712356864136758</v>
      </c>
      <c r="J35" s="7">
        <f t="shared" si="15"/>
        <v>4.6850452809201464</v>
      </c>
      <c r="K35" s="7">
        <f t="shared" si="14"/>
        <v>2.6363420961248178</v>
      </c>
      <c r="L35" s="16">
        <v>20</v>
      </c>
      <c r="M35" s="8">
        <f t="shared" si="7"/>
        <v>22.908215997682412</v>
      </c>
      <c r="N35" s="8">
        <f t="shared" si="8"/>
        <v>12.885871498696355</v>
      </c>
      <c r="O35" s="8">
        <f t="shared" si="9"/>
        <v>1.6363011426916008</v>
      </c>
      <c r="P35" s="8">
        <f t="shared" si="10"/>
        <v>0.92041939276402529</v>
      </c>
    </row>
    <row r="36" spans="2:16" x14ac:dyDescent="0.2">
      <c r="B36" s="5" t="s">
        <v>31</v>
      </c>
      <c r="C36" s="5" t="s">
        <v>8</v>
      </c>
      <c r="D36" s="17">
        <f t="shared" si="19"/>
        <v>5.4788042429444408</v>
      </c>
      <c r="E36" s="17">
        <f t="shared" si="12"/>
        <v>3.081827386656248</v>
      </c>
      <c r="F36" s="17">
        <v>4.3</v>
      </c>
      <c r="G36" s="17">
        <v>129</v>
      </c>
      <c r="H36" s="6">
        <v>65</v>
      </c>
      <c r="I36" s="7">
        <f t="shared" si="13"/>
        <v>39.430486860775034</v>
      </c>
      <c r="J36" s="7">
        <f t="shared" si="15"/>
        <v>2.4330634573169907</v>
      </c>
      <c r="K36" s="7">
        <f t="shared" si="14"/>
        <v>1.3687387980536776</v>
      </c>
      <c r="L36" s="16">
        <v>20</v>
      </c>
      <c r="M36" s="8">
        <f t="shared" si="7"/>
        <v>25.482810432299729</v>
      </c>
      <c r="N36" s="8">
        <f t="shared" si="8"/>
        <v>14.334080868168595</v>
      </c>
      <c r="O36" s="8">
        <f t="shared" si="9"/>
        <v>0.8494270144099908</v>
      </c>
      <c r="P36" s="8">
        <f t="shared" si="10"/>
        <v>0.47780269560561994</v>
      </c>
    </row>
    <row r="37" spans="2:16" x14ac:dyDescent="0.2">
      <c r="B37" s="35" t="s">
        <v>62</v>
      </c>
      <c r="C37" s="27" t="s">
        <v>8</v>
      </c>
      <c r="D37" s="30">
        <f t="shared" si="19"/>
        <v>5.4788042429444408</v>
      </c>
      <c r="E37" s="30">
        <f t="shared" si="12"/>
        <v>3.081827386656248</v>
      </c>
      <c r="F37" s="30">
        <v>4.3</v>
      </c>
      <c r="G37" s="30">
        <v>111.8</v>
      </c>
      <c r="H37" s="31">
        <v>65</v>
      </c>
      <c r="I37" s="32">
        <f t="shared" si="13"/>
        <v>39.430486860775034</v>
      </c>
      <c r="J37" s="32">
        <f t="shared" si="15"/>
        <v>2.8072411451901687</v>
      </c>
      <c r="K37" s="32">
        <f t="shared" si="14"/>
        <v>1.5792891114880936</v>
      </c>
      <c r="L37" s="33">
        <v>20</v>
      </c>
      <c r="M37" s="8">
        <f t="shared" ref="M37:M38" si="20">2*$L37*TAN((H37/2)*PI()/180)</f>
        <v>25.482810432299729</v>
      </c>
      <c r="N37" s="8">
        <f t="shared" ref="N37:N38" si="21">2*$L37*TAN((I37/2)*PI()/180)</f>
        <v>14.334080868168595</v>
      </c>
      <c r="O37" s="8">
        <f t="shared" ref="O37:O38" si="22">2*$L37*TAN((J37/2)*PI()/180)</f>
        <v>0.9801080935499894</v>
      </c>
      <c r="P37" s="8">
        <f t="shared" ref="P37:P38" si="23">2*$L37*TAN((K37/2)*PI()/180)</f>
        <v>0.55131080262186916</v>
      </c>
    </row>
    <row r="38" spans="2:16" x14ac:dyDescent="0.2">
      <c r="B38" s="35" t="s">
        <v>63</v>
      </c>
      <c r="C38" s="27" t="s">
        <v>8</v>
      </c>
      <c r="D38" s="30">
        <f t="shared" si="19"/>
        <v>5.4788042429444408</v>
      </c>
      <c r="E38" s="30">
        <f t="shared" si="12"/>
        <v>3.081827386656248</v>
      </c>
      <c r="F38" s="30">
        <v>4.3</v>
      </c>
      <c r="G38" s="30">
        <v>86</v>
      </c>
      <c r="H38" s="31">
        <v>65</v>
      </c>
      <c r="I38" s="32">
        <f t="shared" si="13"/>
        <v>39.430486860775034</v>
      </c>
      <c r="J38" s="32">
        <f t="shared" si="15"/>
        <v>3.6489099358508983</v>
      </c>
      <c r="K38" s="32">
        <f t="shared" si="14"/>
        <v>2.0529861639824523</v>
      </c>
      <c r="L38" s="33">
        <v>20</v>
      </c>
      <c r="M38" s="8">
        <f t="shared" si="20"/>
        <v>25.482810432299729</v>
      </c>
      <c r="N38" s="8">
        <f t="shared" si="21"/>
        <v>14.334080868168595</v>
      </c>
      <c r="O38" s="8">
        <f t="shared" si="22"/>
        <v>1.2741405216149861</v>
      </c>
      <c r="P38" s="8">
        <f t="shared" si="23"/>
        <v>0.71670404340842975</v>
      </c>
    </row>
    <row r="39" spans="2:16" x14ac:dyDescent="0.2">
      <c r="B39" s="9" t="s">
        <v>32</v>
      </c>
      <c r="C39" s="5" t="s">
        <v>8</v>
      </c>
      <c r="D39" s="17">
        <f t="shared" si="19"/>
        <v>5.563685929596641</v>
      </c>
      <c r="E39" s="17">
        <f t="shared" si="12"/>
        <v>3.1295733353981108</v>
      </c>
      <c r="F39" s="17">
        <v>3.9</v>
      </c>
      <c r="G39" s="17">
        <v>46.8</v>
      </c>
      <c r="H39" s="6">
        <v>71</v>
      </c>
      <c r="I39" s="7">
        <f t="shared" si="13"/>
        <v>43.72401248827142</v>
      </c>
      <c r="J39" s="7">
        <f t="shared" si="15"/>
        <v>6.8034418554781091</v>
      </c>
      <c r="K39" s="7">
        <f t="shared" si="14"/>
        <v>3.8300121537137324</v>
      </c>
      <c r="L39" s="16">
        <v>20</v>
      </c>
      <c r="M39" s="8">
        <f t="shared" si="7"/>
        <v>28.531722715880214</v>
      </c>
      <c r="N39" s="8">
        <f t="shared" si="8"/>
        <v>16.049094027682621</v>
      </c>
      <c r="O39" s="8">
        <f t="shared" si="9"/>
        <v>2.3776435596566845</v>
      </c>
      <c r="P39" s="8">
        <f t="shared" si="10"/>
        <v>1.3374245023068851</v>
      </c>
    </row>
    <row r="40" spans="2:16" x14ac:dyDescent="0.2">
      <c r="B40" s="76" t="s">
        <v>53</v>
      </c>
      <c r="C40" s="5" t="s">
        <v>13</v>
      </c>
      <c r="D40" s="17">
        <f t="shared" si="19"/>
        <v>6.189834637773834</v>
      </c>
      <c r="E40" s="17">
        <f t="shared" si="12"/>
        <v>3.4817819837477817</v>
      </c>
      <c r="F40" s="17">
        <v>4.42</v>
      </c>
      <c r="G40" s="17">
        <v>88.4</v>
      </c>
      <c r="H40" s="6">
        <v>70</v>
      </c>
      <c r="I40" s="7">
        <f t="shared" si="13"/>
        <v>42.995661418763667</v>
      </c>
      <c r="J40" s="7">
        <f>2*DEGREES(ATAN(D40/2/G40))</f>
        <v>4.0102557152582952</v>
      </c>
      <c r="K40" s="7">
        <f t="shared" si="14"/>
        <v>2.2563985229947319</v>
      </c>
      <c r="L40" s="16">
        <v>20</v>
      </c>
      <c r="M40" s="8">
        <f t="shared" ref="M40:M48" si="24">2*$L40*TAN((H40/2)*PI()/180)</f>
        <v>28.008301528388387</v>
      </c>
      <c r="N40" s="8">
        <f t="shared" ref="N40:N48" si="25">2*$L40*TAN((I40/2)*PI()/180)</f>
        <v>15.754669609718469</v>
      </c>
      <c r="O40" s="8">
        <f t="shared" ref="O40:O48" si="26">2*$L40*TAN((J40/2)*PI()/180)</f>
        <v>1.400415076419419</v>
      </c>
      <c r="P40" s="8">
        <f t="shared" ref="P40:P48" si="27">2*$L40*TAN((K40/2)*PI()/180)</f>
        <v>0.78773348048592351</v>
      </c>
    </row>
    <row r="41" spans="2:16" x14ac:dyDescent="0.2">
      <c r="B41" s="77"/>
      <c r="C41" s="9" t="s">
        <v>14</v>
      </c>
      <c r="D41" s="17">
        <f t="shared" si="19"/>
        <v>6.189834637773834</v>
      </c>
      <c r="E41" s="17">
        <f t="shared" si="12"/>
        <v>3.4817819837477817</v>
      </c>
      <c r="F41" s="17">
        <v>4.42</v>
      </c>
      <c r="G41" s="17">
        <v>88.4</v>
      </c>
      <c r="H41" s="6">
        <v>70</v>
      </c>
      <c r="I41" s="7">
        <f t="shared" si="13"/>
        <v>42.995661418763667</v>
      </c>
      <c r="J41" s="7">
        <f>2*DEGREES(ATAN(D41/2/G41*(20/30)))</f>
        <v>2.6741102627306188</v>
      </c>
      <c r="K41" s="7">
        <f>2*DEGREES(ATAN((E41/2/G41)*(20/30)))</f>
        <v>1.504373695883737</v>
      </c>
      <c r="L41" s="16">
        <v>20</v>
      </c>
      <c r="M41" s="8">
        <f t="shared" si="24"/>
        <v>28.008301528388387</v>
      </c>
      <c r="N41" s="8">
        <f t="shared" si="25"/>
        <v>15.754669609718469</v>
      </c>
      <c r="O41" s="8">
        <f t="shared" si="26"/>
        <v>0.93361005094627925</v>
      </c>
      <c r="P41" s="8">
        <f t="shared" si="27"/>
        <v>0.52515565365728223</v>
      </c>
    </row>
    <row r="42" spans="2:16" x14ac:dyDescent="0.2">
      <c r="B42" s="77"/>
      <c r="C42" s="9" t="s">
        <v>56</v>
      </c>
      <c r="D42" s="17">
        <f t="shared" si="19"/>
        <v>6.189834637773834</v>
      </c>
      <c r="E42" s="17">
        <f t="shared" si="12"/>
        <v>3.4817819837477817</v>
      </c>
      <c r="F42" s="17">
        <v>4.42</v>
      </c>
      <c r="G42" s="17">
        <v>88.4</v>
      </c>
      <c r="H42" s="6">
        <v>70</v>
      </c>
      <c r="I42" s="7">
        <f t="shared" si="13"/>
        <v>42.995661418763667</v>
      </c>
      <c r="J42" s="7">
        <f>2*DEGREES(ATAN(D42/2/G42))</f>
        <v>4.0102557152582952</v>
      </c>
      <c r="K42" s="7">
        <f t="shared" si="14"/>
        <v>2.2563985229947319</v>
      </c>
      <c r="L42" s="16">
        <v>20</v>
      </c>
      <c r="M42" s="8">
        <f t="shared" si="24"/>
        <v>28.008301528388387</v>
      </c>
      <c r="N42" s="8">
        <f t="shared" si="25"/>
        <v>15.754669609718469</v>
      </c>
      <c r="O42" s="8">
        <f t="shared" si="26"/>
        <v>1.400415076419419</v>
      </c>
      <c r="P42" s="8">
        <f t="shared" si="27"/>
        <v>0.78773348048592351</v>
      </c>
    </row>
    <row r="43" spans="2:16" x14ac:dyDescent="0.2">
      <c r="B43" s="77"/>
      <c r="C43" s="9" t="s">
        <v>15</v>
      </c>
      <c r="D43" s="17">
        <f t="shared" si="19"/>
        <v>6.189834637773834</v>
      </c>
      <c r="E43" s="17">
        <f t="shared" si="12"/>
        <v>3.4817819837477817</v>
      </c>
      <c r="F43" s="17">
        <v>4.42</v>
      </c>
      <c r="G43" s="17">
        <v>88.4</v>
      </c>
      <c r="H43" s="6">
        <v>70</v>
      </c>
      <c r="I43" s="7">
        <f t="shared" si="13"/>
        <v>42.995661418763667</v>
      </c>
      <c r="J43" s="7">
        <f>2*DEGREES(ATAN(D43/2/G43*(20/40)))</f>
        <v>2.0057419786152075</v>
      </c>
      <c r="K43" s="7">
        <f>2*DEGREES(ATAN((E43/2/G43)*(20/40)))</f>
        <v>1.1283086305058923</v>
      </c>
      <c r="L43" s="16">
        <v>20</v>
      </c>
      <c r="M43" s="8">
        <f t="shared" si="24"/>
        <v>28.008301528388387</v>
      </c>
      <c r="N43" s="8">
        <f t="shared" si="25"/>
        <v>15.754669609718469</v>
      </c>
      <c r="O43" s="8">
        <f t="shared" si="26"/>
        <v>0.70020753820970971</v>
      </c>
      <c r="P43" s="8">
        <f t="shared" si="27"/>
        <v>0.39386674024296175</v>
      </c>
    </row>
    <row r="44" spans="2:16" x14ac:dyDescent="0.2">
      <c r="B44" s="77"/>
      <c r="C44" s="9" t="s">
        <v>16</v>
      </c>
      <c r="D44" s="17">
        <f t="shared" si="19"/>
        <v>2.9921749197249574</v>
      </c>
      <c r="E44" s="17">
        <f t="shared" si="12"/>
        <v>1.6830983923452885</v>
      </c>
      <c r="F44" s="17">
        <v>4.42</v>
      </c>
      <c r="G44" s="17">
        <v>88.4</v>
      </c>
      <c r="H44" s="6">
        <v>37.4</v>
      </c>
      <c r="I44" s="7">
        <f t="shared" si="13"/>
        <v>21.559700056846445</v>
      </c>
      <c r="J44" s="7">
        <f>2*DEGREES(ATAN(D44/2/G44))</f>
        <v>1.9391700135238734</v>
      </c>
      <c r="K44" s="7">
        <f>2*DEGREES(ATAN(E44/2/G44))</f>
        <v>1.0908543142319069</v>
      </c>
      <c r="L44" s="16">
        <v>20</v>
      </c>
      <c r="M44" s="8">
        <f t="shared" si="24"/>
        <v>13.539253030429672</v>
      </c>
      <c r="N44" s="8">
        <f t="shared" si="25"/>
        <v>7.6158298296166906</v>
      </c>
      <c r="O44" s="8">
        <f t="shared" si="26"/>
        <v>0.67696265152148349</v>
      </c>
      <c r="P44" s="8">
        <f t="shared" si="27"/>
        <v>0.38079149148083447</v>
      </c>
    </row>
    <row r="45" spans="2:16" x14ac:dyDescent="0.2">
      <c r="B45" s="81"/>
      <c r="C45" s="9" t="s">
        <v>17</v>
      </c>
      <c r="D45" s="17">
        <f t="shared" si="19"/>
        <v>2.9921749197249574</v>
      </c>
      <c r="E45" s="17">
        <f t="shared" si="12"/>
        <v>1.6830983923452885</v>
      </c>
      <c r="F45" s="17">
        <v>4.42</v>
      </c>
      <c r="G45" s="17">
        <v>88.4</v>
      </c>
      <c r="H45" s="6">
        <v>37.4</v>
      </c>
      <c r="I45" s="7">
        <f t="shared" si="13"/>
        <v>21.559700056846445</v>
      </c>
      <c r="J45" s="7">
        <f>2*DEGREES(ATAN(D45/2/G45*(20/40)))</f>
        <v>0.96965442658620249</v>
      </c>
      <c r="K45" s="7">
        <f>2*DEGREES(ATAN((E45/2/G45)*(20/40)))</f>
        <v>0.54543951416745295</v>
      </c>
      <c r="L45" s="16">
        <v>20</v>
      </c>
      <c r="M45" s="8">
        <f t="shared" si="24"/>
        <v>13.539253030429672</v>
      </c>
      <c r="N45" s="8">
        <f t="shared" si="25"/>
        <v>7.6158298296166906</v>
      </c>
      <c r="O45" s="8">
        <f t="shared" si="26"/>
        <v>0.33848132576074175</v>
      </c>
      <c r="P45" s="8">
        <f t="shared" si="27"/>
        <v>0.19039574574041723</v>
      </c>
    </row>
    <row r="46" spans="2:16" x14ac:dyDescent="0.2">
      <c r="B46" s="76" t="s">
        <v>57</v>
      </c>
      <c r="C46" s="9" t="s">
        <v>58</v>
      </c>
      <c r="D46" s="17">
        <f t="shared" si="19"/>
        <v>6.189834637773834</v>
      </c>
      <c r="E46" s="17">
        <f t="shared" si="12"/>
        <v>3.4817819837477817</v>
      </c>
      <c r="F46" s="17">
        <v>4.42</v>
      </c>
      <c r="G46" s="17">
        <v>88.4</v>
      </c>
      <c r="H46" s="6">
        <v>70</v>
      </c>
      <c r="I46" s="7">
        <f t="shared" si="13"/>
        <v>42.995661418763667</v>
      </c>
      <c r="J46" s="7">
        <f>2*DEGREES(ATAN(D46/2/G46))</f>
        <v>4.0102557152582952</v>
      </c>
      <c r="K46" s="7">
        <f t="shared" ref="K46" si="28">2*DEGREES(ATAN(E46/2/G46))</f>
        <v>2.2563985229947319</v>
      </c>
      <c r="L46" s="16">
        <v>20</v>
      </c>
      <c r="M46" s="8">
        <f t="shared" si="24"/>
        <v>28.008301528388387</v>
      </c>
      <c r="N46" s="8">
        <f t="shared" si="25"/>
        <v>15.754669609718469</v>
      </c>
      <c r="O46" s="8">
        <f t="shared" si="26"/>
        <v>1.400415076419419</v>
      </c>
      <c r="P46" s="8">
        <f t="shared" si="27"/>
        <v>0.78773348048592351</v>
      </c>
    </row>
    <row r="47" spans="2:16" x14ac:dyDescent="0.2">
      <c r="B47" s="81"/>
      <c r="C47" s="9" t="s">
        <v>59</v>
      </c>
      <c r="D47" s="17">
        <f t="shared" si="19"/>
        <v>6.189834637773834</v>
      </c>
      <c r="E47" s="17">
        <f t="shared" si="12"/>
        <v>3.4817819837477817</v>
      </c>
      <c r="F47" s="17">
        <v>4.42</v>
      </c>
      <c r="G47" s="17">
        <v>88.4</v>
      </c>
      <c r="H47" s="6">
        <v>70</v>
      </c>
      <c r="I47" s="7">
        <f t="shared" si="13"/>
        <v>42.995661418763667</v>
      </c>
      <c r="J47" s="7">
        <f>2*DEGREES(ATAN(D47/2/G47*(20/40)))</f>
        <v>2.0057419786152075</v>
      </c>
      <c r="K47" s="7">
        <f>2*DEGREES(ATAN((E47/2/G47)*(20/40)))</f>
        <v>1.1283086305058923</v>
      </c>
      <c r="L47" s="16">
        <v>20</v>
      </c>
      <c r="M47" s="8">
        <f t="shared" si="24"/>
        <v>28.008301528388387</v>
      </c>
      <c r="N47" s="8">
        <f t="shared" si="25"/>
        <v>15.754669609718469</v>
      </c>
      <c r="O47" s="8">
        <f t="shared" si="26"/>
        <v>0.70020753820970971</v>
      </c>
      <c r="P47" s="8">
        <f t="shared" si="27"/>
        <v>0.39386674024296175</v>
      </c>
    </row>
    <row r="48" spans="2:16" x14ac:dyDescent="0.2">
      <c r="B48" s="36" t="s">
        <v>60</v>
      </c>
      <c r="C48" s="9" t="s">
        <v>8</v>
      </c>
      <c r="D48" s="17">
        <f t="shared" si="19"/>
        <v>6.189834637773834</v>
      </c>
      <c r="E48" s="17">
        <f t="shared" si="12"/>
        <v>3.4817819837477817</v>
      </c>
      <c r="F48" s="17">
        <v>4.42</v>
      </c>
      <c r="G48" s="17">
        <v>52.8</v>
      </c>
      <c r="H48" s="6">
        <v>70</v>
      </c>
      <c r="I48" s="7">
        <f t="shared" si="13"/>
        <v>42.995661418763667</v>
      </c>
      <c r="J48" s="7">
        <f>2*DEGREES(ATAN(D48/2/G48))</f>
        <v>6.7092057432760832</v>
      </c>
      <c r="K48" s="7">
        <f t="shared" ref="K48:K51" si="29">2*DEGREES(ATAN(E48/2/G48))</f>
        <v>3.776878218997791</v>
      </c>
      <c r="L48" s="16">
        <v>20</v>
      </c>
      <c r="M48" s="8">
        <f t="shared" si="24"/>
        <v>28.008301528388387</v>
      </c>
      <c r="N48" s="8">
        <f t="shared" si="25"/>
        <v>15.754669609718469</v>
      </c>
      <c r="O48" s="8">
        <f t="shared" si="26"/>
        <v>2.3446343324900885</v>
      </c>
      <c r="P48" s="8">
        <f t="shared" si="27"/>
        <v>1.318856812025675</v>
      </c>
    </row>
    <row r="49" spans="2:16" x14ac:dyDescent="0.2">
      <c r="B49" s="76" t="s">
        <v>73</v>
      </c>
      <c r="C49" s="9" t="s">
        <v>80</v>
      </c>
      <c r="D49" s="18">
        <f t="shared" si="19"/>
        <v>6.4752817616872962</v>
      </c>
      <c r="E49" s="18">
        <f t="shared" si="12"/>
        <v>3.6423459909491043</v>
      </c>
      <c r="F49" s="18">
        <v>4.8</v>
      </c>
      <c r="G49" s="18">
        <v>120</v>
      </c>
      <c r="H49" s="7">
        <v>68</v>
      </c>
      <c r="I49" s="7">
        <f t="shared" si="13"/>
        <v>41.554596568496002</v>
      </c>
      <c r="J49" s="7">
        <f t="shared" ref="J49:J51" si="30">2*DEGREES(ATAN(D49/2/G49))</f>
        <v>3.0909694342146787</v>
      </c>
      <c r="K49" s="7">
        <f t="shared" si="29"/>
        <v>1.7389586067426077</v>
      </c>
      <c r="L49" s="16">
        <v>10</v>
      </c>
      <c r="M49" s="8">
        <f t="shared" ref="M49:M73" si="31">2*$L49*TAN((H49/2)*PI()/180)</f>
        <v>13.490170336848536</v>
      </c>
      <c r="N49" s="8">
        <f t="shared" ref="N49:N73" si="32">2*$L49*TAN((I49/2)*PI()/180)</f>
        <v>7.5882208144773013</v>
      </c>
      <c r="O49" s="8">
        <f t="shared" ref="O49:O73" si="33">2*$L49*TAN((J49/2)*PI()/180)</f>
        <v>0.53960681347394135</v>
      </c>
      <c r="P49" s="8">
        <f t="shared" ref="P49:P73" si="34">2*$L49*TAN((K49/2)*PI()/180)</f>
        <v>0.30352883257909202</v>
      </c>
    </row>
    <row r="50" spans="2:16" x14ac:dyDescent="0.2">
      <c r="B50" s="77"/>
      <c r="C50" s="9" t="s">
        <v>92</v>
      </c>
      <c r="D50" s="18">
        <f t="shared" si="19"/>
        <v>6.4752817616872962</v>
      </c>
      <c r="E50" s="18">
        <f t="shared" si="12"/>
        <v>3.6423459909491043</v>
      </c>
      <c r="F50" s="18">
        <v>4.8</v>
      </c>
      <c r="G50" s="18">
        <v>120</v>
      </c>
      <c r="H50" s="7">
        <v>68</v>
      </c>
      <c r="I50" s="7">
        <f t="shared" si="13"/>
        <v>41.554596568496002</v>
      </c>
      <c r="J50" s="7">
        <f>2*DEGREES(ATAN(D50/2/G50*(12/24)))</f>
        <v>1.5457658863999173</v>
      </c>
      <c r="K50" s="7">
        <f>2*DEGREES(ATAN(E50/2/G50*(12/24)))</f>
        <v>0.86952936413766069</v>
      </c>
      <c r="L50" s="16">
        <v>20</v>
      </c>
      <c r="M50" s="8">
        <f t="shared" si="31"/>
        <v>26.980340673697071</v>
      </c>
      <c r="N50" s="8">
        <f t="shared" si="32"/>
        <v>15.176441628954603</v>
      </c>
      <c r="O50" s="8">
        <f t="shared" si="33"/>
        <v>0.53960681347394135</v>
      </c>
      <c r="P50" s="8">
        <f t="shared" si="34"/>
        <v>0.30352883257909202</v>
      </c>
    </row>
    <row r="51" spans="2:16" x14ac:dyDescent="0.2">
      <c r="B51" s="77"/>
      <c r="C51" s="9" t="s">
        <v>81</v>
      </c>
      <c r="D51" s="18">
        <f t="shared" si="19"/>
        <v>6.4752817616872962</v>
      </c>
      <c r="E51" s="18">
        <f t="shared" si="12"/>
        <v>3.6423459909491043</v>
      </c>
      <c r="F51" s="18">
        <v>4.8</v>
      </c>
      <c r="G51" s="18">
        <v>120</v>
      </c>
      <c r="H51" s="7">
        <v>68</v>
      </c>
      <c r="I51" s="7">
        <f t="shared" si="13"/>
        <v>41.554596568496002</v>
      </c>
      <c r="J51" s="7">
        <f t="shared" si="30"/>
        <v>3.0909694342146787</v>
      </c>
      <c r="K51" s="7">
        <f t="shared" si="29"/>
        <v>1.7389586067426077</v>
      </c>
      <c r="L51" s="16">
        <v>20</v>
      </c>
      <c r="M51" s="8">
        <f t="shared" si="31"/>
        <v>26.980340673697071</v>
      </c>
      <c r="N51" s="8">
        <f t="shared" si="32"/>
        <v>15.176441628954603</v>
      </c>
      <c r="O51" s="8">
        <f t="shared" si="33"/>
        <v>1.0792136269478827</v>
      </c>
      <c r="P51" s="8">
        <f t="shared" si="34"/>
        <v>0.60705766515818405</v>
      </c>
    </row>
    <row r="52" spans="2:16" x14ac:dyDescent="0.2">
      <c r="B52" s="77"/>
      <c r="C52" s="9" t="s">
        <v>82</v>
      </c>
      <c r="D52" s="18">
        <f t="shared" si="19"/>
        <v>6.4752817616872962</v>
      </c>
      <c r="E52" s="18">
        <f t="shared" si="12"/>
        <v>3.6423459909491043</v>
      </c>
      <c r="F52" s="18">
        <v>4.8</v>
      </c>
      <c r="G52" s="18">
        <v>120</v>
      </c>
      <c r="H52" s="7">
        <v>68</v>
      </c>
      <c r="I52" s="7">
        <f t="shared" si="13"/>
        <v>41.554596568496002</v>
      </c>
      <c r="J52" s="7">
        <f>2*DEGREES(ATAN(D52/2/G52*(12/24)))</f>
        <v>1.5457658863999173</v>
      </c>
      <c r="K52" s="7">
        <f>2*DEGREES(ATAN(E52/2/G52*(12/24)))</f>
        <v>0.86952936413766069</v>
      </c>
      <c r="L52" s="16">
        <v>20</v>
      </c>
      <c r="M52" s="8">
        <f t="shared" si="31"/>
        <v>26.980340673697071</v>
      </c>
      <c r="N52" s="8">
        <f t="shared" si="32"/>
        <v>15.176441628954603</v>
      </c>
      <c r="O52" s="8">
        <f t="shared" si="33"/>
        <v>0.53960681347394135</v>
      </c>
      <c r="P52" s="8">
        <f t="shared" si="34"/>
        <v>0.30352883257909202</v>
      </c>
    </row>
    <row r="53" spans="2:16" x14ac:dyDescent="0.2">
      <c r="B53" s="77"/>
      <c r="C53" s="9" t="s">
        <v>93</v>
      </c>
      <c r="D53" s="18">
        <f t="shared" si="19"/>
        <v>6.4752817616872962</v>
      </c>
      <c r="E53" s="18">
        <f t="shared" si="12"/>
        <v>3.6423459909491043</v>
      </c>
      <c r="F53" s="18">
        <v>4.8</v>
      </c>
      <c r="G53" s="18">
        <v>120</v>
      </c>
      <c r="H53" s="7">
        <v>68</v>
      </c>
      <c r="I53" s="7">
        <f t="shared" si="13"/>
        <v>41.554596568496002</v>
      </c>
      <c r="J53" s="7">
        <f>2*DEGREES(ATAN(D53/2/G53*(6/24)))</f>
        <v>0.77291810375071013</v>
      </c>
      <c r="K53" s="7">
        <f>2*DEGREES(ATAN(E53/2/G53*(6/24)))</f>
        <v>0.43477094047530812</v>
      </c>
      <c r="L53" s="16">
        <v>20</v>
      </c>
      <c r="M53" s="8">
        <f t="shared" si="31"/>
        <v>26.980340673697071</v>
      </c>
      <c r="N53" s="8">
        <f t="shared" si="32"/>
        <v>15.176441628954603</v>
      </c>
      <c r="O53" s="8">
        <f t="shared" si="33"/>
        <v>0.26980340673697067</v>
      </c>
      <c r="P53" s="8">
        <f t="shared" si="34"/>
        <v>0.15176441628954601</v>
      </c>
    </row>
    <row r="54" spans="2:16" x14ac:dyDescent="0.2">
      <c r="B54" s="77"/>
      <c r="C54" s="9" t="s">
        <v>83</v>
      </c>
      <c r="D54" s="18">
        <f t="shared" si="19"/>
        <v>6.4752817616872962</v>
      </c>
      <c r="E54" s="18">
        <f t="shared" si="12"/>
        <v>3.6423459909491043</v>
      </c>
      <c r="F54" s="18">
        <v>4.8</v>
      </c>
      <c r="G54" s="18">
        <v>120</v>
      </c>
      <c r="H54" s="7">
        <v>68</v>
      </c>
      <c r="I54" s="7">
        <f t="shared" si="13"/>
        <v>41.554596568496002</v>
      </c>
      <c r="J54" s="7">
        <f t="shared" ref="J54" si="35">2*DEGREES(ATAN(D54/2/G54))</f>
        <v>3.0909694342146787</v>
      </c>
      <c r="K54" s="7">
        <f t="shared" ref="K54" si="36">2*DEGREES(ATAN(E54/2/G54))</f>
        <v>1.7389586067426077</v>
      </c>
      <c r="L54" s="16">
        <v>20</v>
      </c>
      <c r="M54" s="8">
        <f t="shared" si="31"/>
        <v>26.980340673697071</v>
      </c>
      <c r="N54" s="8">
        <f t="shared" si="32"/>
        <v>15.176441628954603</v>
      </c>
      <c r="O54" s="8">
        <f t="shared" si="33"/>
        <v>1.0792136269478827</v>
      </c>
      <c r="P54" s="8">
        <f>2*$L54*TAN((K54/2)*PI()/180)</f>
        <v>0.60705766515818405</v>
      </c>
    </row>
    <row r="55" spans="2:16" x14ac:dyDescent="0.2">
      <c r="B55" s="77"/>
      <c r="C55" s="9" t="s">
        <v>84</v>
      </c>
      <c r="D55" s="18">
        <f t="shared" si="19"/>
        <v>6.4752817616872962</v>
      </c>
      <c r="E55" s="18">
        <f t="shared" si="12"/>
        <v>3.6423459909491043</v>
      </c>
      <c r="F55" s="18">
        <v>4.8</v>
      </c>
      <c r="G55" s="18">
        <v>120</v>
      </c>
      <c r="H55" s="7">
        <v>68</v>
      </c>
      <c r="I55" s="7">
        <f t="shared" si="13"/>
        <v>41.554596568496002</v>
      </c>
      <c r="J55" s="7">
        <f>2*DEGREES(ATAN(D55/2/G55*(8/24)))</f>
        <v>1.0305453166659213</v>
      </c>
      <c r="K55" s="7">
        <f>2*DEGREES(ATAN(E55/2/G55*(8/24)))</f>
        <v>0.57969242385911812</v>
      </c>
      <c r="L55" s="16">
        <v>20</v>
      </c>
      <c r="M55" s="8">
        <f t="shared" si="31"/>
        <v>26.980340673697071</v>
      </c>
      <c r="N55" s="8">
        <f t="shared" si="32"/>
        <v>15.176441628954603</v>
      </c>
      <c r="O55" s="8">
        <f t="shared" si="33"/>
        <v>0.35973787564929421</v>
      </c>
      <c r="P55" s="8">
        <f t="shared" si="34"/>
        <v>0.20235255505272801</v>
      </c>
    </row>
    <row r="56" spans="2:16" x14ac:dyDescent="0.2">
      <c r="B56" s="81"/>
      <c r="C56" s="9" t="s">
        <v>94</v>
      </c>
      <c r="D56" s="18">
        <f t="shared" si="19"/>
        <v>6.4752817616872962</v>
      </c>
      <c r="E56" s="18">
        <f t="shared" si="12"/>
        <v>3.6423459909491043</v>
      </c>
      <c r="F56" s="18">
        <v>4.8</v>
      </c>
      <c r="G56" s="18">
        <v>120</v>
      </c>
      <c r="H56" s="7">
        <v>68</v>
      </c>
      <c r="I56" s="7">
        <f t="shared" si="13"/>
        <v>41.554596568496002</v>
      </c>
      <c r="J56" s="7">
        <f>2*DEGREES(ATAN(D56/2/G56*(4/24)))</f>
        <v>0.51528307706383691</v>
      </c>
      <c r="K56" s="7">
        <f>2*DEGREES(ATAN(E56/2/G56*(4/24)))</f>
        <v>0.28984806631670795</v>
      </c>
      <c r="L56" s="16">
        <v>20</v>
      </c>
      <c r="M56" s="8">
        <f t="shared" si="31"/>
        <v>26.980340673697071</v>
      </c>
      <c r="N56" s="8">
        <f t="shared" si="32"/>
        <v>15.176441628954603</v>
      </c>
      <c r="O56" s="8">
        <f t="shared" si="33"/>
        <v>0.17986893782464711</v>
      </c>
      <c r="P56" s="8">
        <f t="shared" si="34"/>
        <v>0.10117627752636399</v>
      </c>
    </row>
    <row r="57" spans="2:16" x14ac:dyDescent="0.2">
      <c r="B57" s="76" t="s">
        <v>74</v>
      </c>
      <c r="C57" s="9" t="s">
        <v>86</v>
      </c>
      <c r="D57" s="18">
        <f>2*F57*TAN(RADIANS(H57/2))</f>
        <v>11.286960010730372</v>
      </c>
      <c r="E57" s="18">
        <f t="shared" si="12"/>
        <v>6.3489150060358339</v>
      </c>
      <c r="F57" s="18">
        <v>4.57</v>
      </c>
      <c r="G57" s="18">
        <v>4.57</v>
      </c>
      <c r="H57" s="7">
        <v>102</v>
      </c>
      <c r="I57" s="7">
        <f t="shared" si="13"/>
        <v>69.569979596158902</v>
      </c>
      <c r="J57" s="7">
        <f>2*DEGREES(ATAN(D57/2/G57))</f>
        <v>102</v>
      </c>
      <c r="K57" s="7">
        <f t="shared" ref="K57:K61" si="37">2*DEGREES(ATAN(E57/2/G57))</f>
        <v>69.569979596158902</v>
      </c>
      <c r="L57" s="16">
        <v>20</v>
      </c>
      <c r="M57" s="8">
        <f t="shared" si="31"/>
        <v>49.39588626140204</v>
      </c>
      <c r="N57" s="8">
        <f t="shared" si="32"/>
        <v>27.785186022038655</v>
      </c>
      <c r="O57" s="8">
        <f t="shared" si="33"/>
        <v>49.39588626140204</v>
      </c>
      <c r="P57" s="8">
        <f t="shared" si="34"/>
        <v>27.785186022038655</v>
      </c>
    </row>
    <row r="58" spans="2:16" x14ac:dyDescent="0.2">
      <c r="B58" s="77"/>
      <c r="C58" s="9" t="s">
        <v>85</v>
      </c>
      <c r="D58" s="18">
        <f t="shared" ref="D58" si="38">2*F58*TAN(RADIANS(H58/2))</f>
        <v>8.3752669305192509</v>
      </c>
      <c r="E58" s="18">
        <f t="shared" si="12"/>
        <v>4.7110876484170783</v>
      </c>
      <c r="F58" s="18">
        <v>4.57</v>
      </c>
      <c r="G58" s="18">
        <v>4.57</v>
      </c>
      <c r="H58" s="7">
        <v>85</v>
      </c>
      <c r="I58" s="7">
        <f t="shared" si="13"/>
        <v>54.53644224813771</v>
      </c>
      <c r="J58" s="7">
        <f t="shared" ref="J58" si="39">2*DEGREES(ATAN(D58/2/G58))</f>
        <v>85</v>
      </c>
      <c r="K58" s="7">
        <f t="shared" si="37"/>
        <v>54.53644224813771</v>
      </c>
      <c r="L58" s="16">
        <v>20</v>
      </c>
      <c r="M58" s="8">
        <f t="shared" si="31"/>
        <v>36.653246960696933</v>
      </c>
      <c r="N58" s="8">
        <f t="shared" si="32"/>
        <v>20.617451415392022</v>
      </c>
      <c r="O58" s="8">
        <f t="shared" si="33"/>
        <v>36.653246960696933</v>
      </c>
      <c r="P58" s="8">
        <f t="shared" si="34"/>
        <v>20.617451415392022</v>
      </c>
    </row>
    <row r="59" spans="2:16" x14ac:dyDescent="0.2">
      <c r="B59" s="77"/>
      <c r="C59" s="9" t="s">
        <v>92</v>
      </c>
      <c r="D59" s="18">
        <f t="shared" si="19"/>
        <v>8.3752669305192509</v>
      </c>
      <c r="E59" s="18">
        <f t="shared" si="12"/>
        <v>4.7110876484170783</v>
      </c>
      <c r="F59" s="18">
        <v>4.57</v>
      </c>
      <c r="G59" s="18">
        <v>4.57</v>
      </c>
      <c r="H59" s="7">
        <v>85</v>
      </c>
      <c r="I59" s="7">
        <f t="shared" si="13"/>
        <v>54.53644224813771</v>
      </c>
      <c r="J59" s="7">
        <f>2*DEGREES(ATAN(D59/2/G59*(12/24)))</f>
        <v>49.231243265782631</v>
      </c>
      <c r="K59" s="7">
        <f>2*DEGREES(ATAN(E59/2/G59*(12/24)))</f>
        <v>28.903371907197229</v>
      </c>
      <c r="L59" s="16">
        <v>20</v>
      </c>
      <c r="M59" s="8">
        <f t="shared" si="31"/>
        <v>36.653246960696933</v>
      </c>
      <c r="N59" s="8">
        <f t="shared" si="32"/>
        <v>20.617451415392022</v>
      </c>
      <c r="O59" s="8">
        <f t="shared" si="33"/>
        <v>18.32662348034847</v>
      </c>
      <c r="P59" s="8">
        <f t="shared" si="34"/>
        <v>10.308725707696013</v>
      </c>
    </row>
    <row r="60" spans="2:16" x14ac:dyDescent="0.2">
      <c r="B60" s="77"/>
      <c r="C60" s="9" t="s">
        <v>87</v>
      </c>
      <c r="D60" s="18">
        <f t="shared" si="19"/>
        <v>11.286960010730372</v>
      </c>
      <c r="E60" s="18">
        <f t="shared" si="12"/>
        <v>6.3489150060358339</v>
      </c>
      <c r="F60" s="18">
        <v>4.57</v>
      </c>
      <c r="G60" s="18">
        <v>4.57</v>
      </c>
      <c r="H60" s="7">
        <v>102</v>
      </c>
      <c r="I60" s="7">
        <f t="shared" si="13"/>
        <v>69.569979596158902</v>
      </c>
      <c r="J60" s="7">
        <f t="shared" ref="J60:J61" si="40">2*DEGREES(ATAN(D60/2/G60))</f>
        <v>102</v>
      </c>
      <c r="K60" s="7">
        <f t="shared" si="37"/>
        <v>69.569979596158902</v>
      </c>
      <c r="L60" s="16">
        <v>20</v>
      </c>
      <c r="M60" s="8">
        <f t="shared" si="31"/>
        <v>49.39588626140204</v>
      </c>
      <c r="N60" s="8">
        <f t="shared" si="32"/>
        <v>27.785186022038655</v>
      </c>
      <c r="O60" s="8">
        <f t="shared" si="33"/>
        <v>49.39588626140204</v>
      </c>
      <c r="P60" s="8">
        <f t="shared" si="34"/>
        <v>27.785186022038655</v>
      </c>
    </row>
    <row r="61" spans="2:16" x14ac:dyDescent="0.2">
      <c r="B61" s="77"/>
      <c r="C61" s="9" t="s">
        <v>88</v>
      </c>
      <c r="D61" s="18">
        <f t="shared" si="19"/>
        <v>8.3752669305192509</v>
      </c>
      <c r="E61" s="18">
        <f t="shared" si="12"/>
        <v>4.7110876484170783</v>
      </c>
      <c r="F61" s="18">
        <v>4.57</v>
      </c>
      <c r="G61" s="18">
        <v>4.57</v>
      </c>
      <c r="H61" s="7">
        <v>85</v>
      </c>
      <c r="I61" s="7">
        <f t="shared" si="13"/>
        <v>54.53644224813771</v>
      </c>
      <c r="J61" s="7">
        <f t="shared" si="40"/>
        <v>85</v>
      </c>
      <c r="K61" s="7">
        <f t="shared" si="37"/>
        <v>54.53644224813771</v>
      </c>
      <c r="L61" s="16">
        <v>20</v>
      </c>
      <c r="M61" s="8">
        <f t="shared" si="31"/>
        <v>36.653246960696933</v>
      </c>
      <c r="N61" s="8">
        <f t="shared" si="32"/>
        <v>20.617451415392022</v>
      </c>
      <c r="O61" s="8">
        <f t="shared" si="33"/>
        <v>36.653246960696933</v>
      </c>
      <c r="P61" s="8">
        <f t="shared" si="34"/>
        <v>20.617451415392022</v>
      </c>
    </row>
    <row r="62" spans="2:16" x14ac:dyDescent="0.2">
      <c r="B62" s="77"/>
      <c r="C62" s="9" t="s">
        <v>82</v>
      </c>
      <c r="D62" s="18">
        <f t="shared" si="19"/>
        <v>8.3752669305192509</v>
      </c>
      <c r="E62" s="18">
        <f t="shared" si="12"/>
        <v>4.7110876484170783</v>
      </c>
      <c r="F62" s="18">
        <v>4.57</v>
      </c>
      <c r="G62" s="18">
        <v>4.57</v>
      </c>
      <c r="H62" s="7">
        <v>85</v>
      </c>
      <c r="I62" s="7">
        <f t="shared" si="13"/>
        <v>54.53644224813771</v>
      </c>
      <c r="J62" s="7">
        <f>2*DEGREES(ATAN(D62/2/G62*(12/24)))</f>
        <v>49.231243265782631</v>
      </c>
      <c r="K62" s="7">
        <f>2*DEGREES(ATAN(E62/2/G62*(12/24)))</f>
        <v>28.903371907197229</v>
      </c>
      <c r="L62" s="16">
        <v>20</v>
      </c>
      <c r="M62" s="8">
        <f t="shared" si="31"/>
        <v>36.653246960696933</v>
      </c>
      <c r="N62" s="8">
        <f t="shared" si="32"/>
        <v>20.617451415392022</v>
      </c>
      <c r="O62" s="8">
        <f t="shared" si="33"/>
        <v>18.32662348034847</v>
      </c>
      <c r="P62" s="8">
        <f t="shared" si="34"/>
        <v>10.308725707696013</v>
      </c>
    </row>
    <row r="63" spans="2:16" x14ac:dyDescent="0.2">
      <c r="B63" s="77"/>
      <c r="C63" s="9" t="s">
        <v>93</v>
      </c>
      <c r="D63" s="18">
        <f t="shared" si="19"/>
        <v>8.3752669305192509</v>
      </c>
      <c r="E63" s="18">
        <f t="shared" si="12"/>
        <v>4.7110876484170783</v>
      </c>
      <c r="F63" s="18">
        <v>4.57</v>
      </c>
      <c r="G63" s="18">
        <v>4.57</v>
      </c>
      <c r="H63" s="7">
        <v>85</v>
      </c>
      <c r="I63" s="7">
        <f t="shared" si="13"/>
        <v>54.53644224813771</v>
      </c>
      <c r="J63" s="7">
        <f>2*DEGREES(ATAN(D63/2/G63*(6/24)))</f>
        <v>25.805685586339045</v>
      </c>
      <c r="K63" s="7">
        <f>2*DEGREES(ATAN(E63/2/G63*(6/24)))</f>
        <v>14.685237561766611</v>
      </c>
      <c r="L63" s="16">
        <v>20</v>
      </c>
      <c r="M63" s="8">
        <f t="shared" si="31"/>
        <v>36.653246960696933</v>
      </c>
      <c r="N63" s="8">
        <f t="shared" si="32"/>
        <v>20.617451415392022</v>
      </c>
      <c r="O63" s="8">
        <f t="shared" si="33"/>
        <v>9.1633117401742332</v>
      </c>
      <c r="P63" s="8">
        <f t="shared" si="34"/>
        <v>5.1543628538480064</v>
      </c>
    </row>
    <row r="64" spans="2:16" x14ac:dyDescent="0.2">
      <c r="B64" s="77"/>
      <c r="C64" s="9" t="s">
        <v>89</v>
      </c>
      <c r="D64" s="18">
        <f t="shared" si="19"/>
        <v>11.286960010730372</v>
      </c>
      <c r="E64" s="18">
        <f t="shared" si="12"/>
        <v>6.3489150060358339</v>
      </c>
      <c r="F64" s="18">
        <v>4.57</v>
      </c>
      <c r="G64" s="18">
        <v>4.57</v>
      </c>
      <c r="H64" s="7">
        <v>102</v>
      </c>
      <c r="I64" s="7">
        <f t="shared" si="13"/>
        <v>69.569979596158902</v>
      </c>
      <c r="J64" s="7">
        <f t="shared" ref="J64:J65" si="41">2*DEGREES(ATAN(D64/2/G64))</f>
        <v>102</v>
      </c>
      <c r="K64" s="7">
        <f t="shared" ref="K64:K65" si="42">2*DEGREES(ATAN(E64/2/G64))</f>
        <v>69.569979596158902</v>
      </c>
      <c r="L64" s="16">
        <v>20</v>
      </c>
      <c r="M64" s="8">
        <f t="shared" si="31"/>
        <v>49.39588626140204</v>
      </c>
      <c r="N64" s="8">
        <f t="shared" si="32"/>
        <v>27.785186022038655</v>
      </c>
      <c r="O64" s="8">
        <f t="shared" si="33"/>
        <v>49.39588626140204</v>
      </c>
      <c r="P64" s="8">
        <f t="shared" si="34"/>
        <v>27.785186022038655</v>
      </c>
    </row>
    <row r="65" spans="2:16" x14ac:dyDescent="0.2">
      <c r="B65" s="77"/>
      <c r="C65" s="9" t="s">
        <v>90</v>
      </c>
      <c r="D65" s="18">
        <f t="shared" si="19"/>
        <v>8.3752669305192509</v>
      </c>
      <c r="E65" s="18">
        <f t="shared" si="12"/>
        <v>4.7110876484170783</v>
      </c>
      <c r="F65" s="18">
        <v>4.57</v>
      </c>
      <c r="G65" s="18">
        <v>4.57</v>
      </c>
      <c r="H65" s="7">
        <v>85</v>
      </c>
      <c r="I65" s="7">
        <f t="shared" si="13"/>
        <v>54.53644224813771</v>
      </c>
      <c r="J65" s="7">
        <f t="shared" si="41"/>
        <v>85</v>
      </c>
      <c r="K65" s="7">
        <f t="shared" si="42"/>
        <v>54.53644224813771</v>
      </c>
      <c r="L65" s="16">
        <v>20</v>
      </c>
      <c r="M65" s="8">
        <f t="shared" si="31"/>
        <v>36.653246960696933</v>
      </c>
      <c r="N65" s="8">
        <f t="shared" si="32"/>
        <v>20.617451415392022</v>
      </c>
      <c r="O65" s="8">
        <f t="shared" si="33"/>
        <v>36.653246960696933</v>
      </c>
      <c r="P65" s="8">
        <f t="shared" si="34"/>
        <v>20.617451415392022</v>
      </c>
    </row>
    <row r="66" spans="2:16" x14ac:dyDescent="0.2">
      <c r="B66" s="77"/>
      <c r="C66" s="9" t="s">
        <v>84</v>
      </c>
      <c r="D66" s="18">
        <f t="shared" si="19"/>
        <v>8.3752669305192509</v>
      </c>
      <c r="E66" s="18">
        <f t="shared" si="12"/>
        <v>4.7110876484170783</v>
      </c>
      <c r="F66" s="18">
        <v>4.57</v>
      </c>
      <c r="G66" s="18">
        <v>4.57</v>
      </c>
      <c r="H66" s="7">
        <v>85</v>
      </c>
      <c r="I66" s="7">
        <f t="shared" si="13"/>
        <v>54.53644224813771</v>
      </c>
      <c r="J66" s="7">
        <f>2*DEGREES(ATAN(D66/2/G66*(8/24)))</f>
        <v>33.969925626092667</v>
      </c>
      <c r="K66" s="7">
        <f>2*DEGREES(ATAN(E66/2/G66*(8/24)))</f>
        <v>19.497848274917342</v>
      </c>
      <c r="L66" s="16">
        <v>20</v>
      </c>
      <c r="M66" s="8">
        <f t="shared" si="31"/>
        <v>36.653246960696933</v>
      </c>
      <c r="N66" s="8">
        <f t="shared" si="32"/>
        <v>20.617451415392022</v>
      </c>
      <c r="O66" s="8">
        <f t="shared" si="33"/>
        <v>12.217748986898979</v>
      </c>
      <c r="P66" s="8">
        <f t="shared" si="34"/>
        <v>6.8724838051306758</v>
      </c>
    </row>
    <row r="67" spans="2:16" x14ac:dyDescent="0.2">
      <c r="B67" s="81"/>
      <c r="C67" s="9" t="s">
        <v>94</v>
      </c>
      <c r="D67" s="18">
        <f t="shared" si="19"/>
        <v>8.3752669305192509</v>
      </c>
      <c r="E67" s="18">
        <f t="shared" si="12"/>
        <v>4.7110876484170783</v>
      </c>
      <c r="F67" s="18">
        <v>4.57</v>
      </c>
      <c r="G67" s="18">
        <v>4.57</v>
      </c>
      <c r="H67" s="7">
        <v>85</v>
      </c>
      <c r="I67" s="7">
        <f t="shared" si="13"/>
        <v>54.53644224813771</v>
      </c>
      <c r="J67" s="7">
        <f>2*DEGREES(ATAN(D67/2/G67*(4/24)))</f>
        <v>17.36644781772841</v>
      </c>
      <c r="K67" s="7">
        <f>2*DEGREES(ATAN(E67/2/G67*(4/24)))</f>
        <v>9.8199985744257265</v>
      </c>
      <c r="L67" s="16">
        <v>20</v>
      </c>
      <c r="M67" s="8">
        <f t="shared" si="31"/>
        <v>36.653246960696933</v>
      </c>
      <c r="N67" s="8">
        <f t="shared" si="32"/>
        <v>20.617451415392022</v>
      </c>
      <c r="O67" s="8">
        <f t="shared" si="33"/>
        <v>6.1088744934494894</v>
      </c>
      <c r="P67" s="8">
        <f t="shared" si="34"/>
        <v>3.4362419025653379</v>
      </c>
    </row>
    <row r="68" spans="2:16" x14ac:dyDescent="0.2">
      <c r="B68" s="76" t="s">
        <v>97</v>
      </c>
      <c r="C68" s="5" t="s">
        <v>13</v>
      </c>
      <c r="D68" s="17">
        <f t="shared" ref="D68:D82" si="43">2*F68*TAN(RADIANS(H68/2))</f>
        <v>6.189834637773834</v>
      </c>
      <c r="E68" s="17">
        <f t="shared" ref="E68:E82" si="44">9*D68/16</f>
        <v>3.4817819837477817</v>
      </c>
      <c r="F68" s="17">
        <v>4.42</v>
      </c>
      <c r="G68" s="17">
        <v>88.4</v>
      </c>
      <c r="H68" s="6">
        <v>70</v>
      </c>
      <c r="I68" s="7">
        <f t="shared" ref="I68:I82" si="45">2*DEGREES(ATAN(E68/2/F68))</f>
        <v>42.995661418763667</v>
      </c>
      <c r="J68" s="7">
        <f>2*DEGREES(ATAN(D68/2/G68))</f>
        <v>4.0102557152582952</v>
      </c>
      <c r="K68" s="7">
        <f t="shared" ref="K68" si="46">2*DEGREES(ATAN(E68/2/G68))</f>
        <v>2.2563985229947319</v>
      </c>
      <c r="L68" s="16">
        <v>20</v>
      </c>
      <c r="M68" s="8">
        <f t="shared" si="31"/>
        <v>28.008301528388387</v>
      </c>
      <c r="N68" s="8">
        <f t="shared" si="32"/>
        <v>15.754669609718469</v>
      </c>
      <c r="O68" s="8">
        <f t="shared" si="33"/>
        <v>1.400415076419419</v>
      </c>
      <c r="P68" s="8">
        <f t="shared" si="34"/>
        <v>0.78773348048592351</v>
      </c>
    </row>
    <row r="69" spans="2:16" x14ac:dyDescent="0.2">
      <c r="B69" s="77"/>
      <c r="C69" s="9" t="s">
        <v>14</v>
      </c>
      <c r="D69" s="17">
        <f t="shared" si="43"/>
        <v>6.189834637773834</v>
      </c>
      <c r="E69" s="17">
        <f t="shared" si="44"/>
        <v>3.4817819837477817</v>
      </c>
      <c r="F69" s="17">
        <v>4.42</v>
      </c>
      <c r="G69" s="17">
        <v>88.4</v>
      </c>
      <c r="H69" s="6">
        <v>70</v>
      </c>
      <c r="I69" s="7">
        <f t="shared" si="45"/>
        <v>42.995661418763667</v>
      </c>
      <c r="J69" s="7">
        <f>2*DEGREES(ATAN(D69/2/G69*(20/30)))</f>
        <v>2.6741102627306188</v>
      </c>
      <c r="K69" s="7">
        <f>2*DEGREES(ATAN((E69/2/G69)*(20/30)))</f>
        <v>1.504373695883737</v>
      </c>
      <c r="L69" s="16">
        <v>20</v>
      </c>
      <c r="M69" s="8">
        <f t="shared" si="31"/>
        <v>28.008301528388387</v>
      </c>
      <c r="N69" s="8">
        <f t="shared" si="32"/>
        <v>15.754669609718469</v>
      </c>
      <c r="O69" s="8">
        <f t="shared" si="33"/>
        <v>0.93361005094627925</v>
      </c>
      <c r="P69" s="8">
        <f t="shared" si="34"/>
        <v>0.52515565365728223</v>
      </c>
    </row>
    <row r="70" spans="2:16" x14ac:dyDescent="0.2">
      <c r="B70" s="77"/>
      <c r="C70" s="9" t="s">
        <v>58</v>
      </c>
      <c r="D70" s="17">
        <f t="shared" si="43"/>
        <v>6.189834637773834</v>
      </c>
      <c r="E70" s="17">
        <f t="shared" si="44"/>
        <v>3.4817819837477817</v>
      </c>
      <c r="F70" s="17">
        <v>4.42</v>
      </c>
      <c r="G70" s="17">
        <v>88.4</v>
      </c>
      <c r="H70" s="6">
        <v>70</v>
      </c>
      <c r="I70" s="7">
        <f t="shared" si="45"/>
        <v>42.995661418763667</v>
      </c>
      <c r="J70" s="7">
        <f>2*DEGREES(ATAN(D70/2/G70))</f>
        <v>4.0102557152582952</v>
      </c>
      <c r="K70" s="7">
        <f t="shared" ref="K70" si="47">2*DEGREES(ATAN(E70/2/G70))</f>
        <v>2.2563985229947319</v>
      </c>
      <c r="L70" s="16">
        <v>20</v>
      </c>
      <c r="M70" s="8">
        <f t="shared" si="31"/>
        <v>28.008301528388387</v>
      </c>
      <c r="N70" s="8">
        <f t="shared" si="32"/>
        <v>15.754669609718469</v>
      </c>
      <c r="O70" s="8">
        <f t="shared" si="33"/>
        <v>1.400415076419419</v>
      </c>
      <c r="P70" s="8">
        <f t="shared" si="34"/>
        <v>0.78773348048592351</v>
      </c>
    </row>
    <row r="71" spans="2:16" x14ac:dyDescent="0.2">
      <c r="B71" s="77"/>
      <c r="C71" s="9" t="s">
        <v>59</v>
      </c>
      <c r="D71" s="17">
        <f t="shared" si="43"/>
        <v>6.189834637773834</v>
      </c>
      <c r="E71" s="17">
        <f t="shared" si="44"/>
        <v>3.4817819837477817</v>
      </c>
      <c r="F71" s="17">
        <v>4.42</v>
      </c>
      <c r="G71" s="17">
        <v>88.4</v>
      </c>
      <c r="H71" s="6">
        <v>70</v>
      </c>
      <c r="I71" s="7">
        <f t="shared" si="45"/>
        <v>42.995661418763667</v>
      </c>
      <c r="J71" s="7">
        <f>2*DEGREES(ATAN(D71/2/G71*(20/40)))</f>
        <v>2.0057419786152075</v>
      </c>
      <c r="K71" s="7">
        <f>2*DEGREES(ATAN((E71/2/G71)*(20/40)))</f>
        <v>1.1283086305058923</v>
      </c>
      <c r="L71" s="16">
        <v>20</v>
      </c>
      <c r="M71" s="8">
        <f t="shared" si="31"/>
        <v>28.008301528388387</v>
      </c>
      <c r="N71" s="8">
        <f t="shared" si="32"/>
        <v>15.754669609718469</v>
      </c>
      <c r="O71" s="8">
        <f t="shared" si="33"/>
        <v>0.70020753820970971</v>
      </c>
      <c r="P71" s="8">
        <f t="shared" si="34"/>
        <v>0.39386674024296175</v>
      </c>
    </row>
    <row r="72" spans="2:16" x14ac:dyDescent="0.2">
      <c r="B72" s="76" t="s">
        <v>98</v>
      </c>
      <c r="C72" s="9" t="s">
        <v>58</v>
      </c>
      <c r="D72" s="17">
        <f t="shared" si="43"/>
        <v>6.189834637773834</v>
      </c>
      <c r="E72" s="17">
        <f t="shared" si="44"/>
        <v>3.4817819837477817</v>
      </c>
      <c r="F72" s="17">
        <v>4.42</v>
      </c>
      <c r="G72" s="17">
        <v>88.4</v>
      </c>
      <c r="H72" s="6">
        <v>70</v>
      </c>
      <c r="I72" s="7">
        <f t="shared" si="45"/>
        <v>42.995661418763667</v>
      </c>
      <c r="J72" s="7">
        <f>2*DEGREES(ATAN(D72/2/G72))</f>
        <v>4.0102557152582952</v>
      </c>
      <c r="K72" s="7">
        <f t="shared" ref="K72" si="48">2*DEGREES(ATAN(E72/2/G72))</f>
        <v>2.2563985229947319</v>
      </c>
      <c r="L72" s="16">
        <v>20</v>
      </c>
      <c r="M72" s="8">
        <f t="shared" si="31"/>
        <v>28.008301528388387</v>
      </c>
      <c r="N72" s="8">
        <f t="shared" si="32"/>
        <v>15.754669609718469</v>
      </c>
      <c r="O72" s="8">
        <f t="shared" si="33"/>
        <v>1.400415076419419</v>
      </c>
      <c r="P72" s="8">
        <f t="shared" si="34"/>
        <v>0.78773348048592351</v>
      </c>
    </row>
    <row r="73" spans="2:16" x14ac:dyDescent="0.2">
      <c r="B73" s="81"/>
      <c r="C73" s="9" t="s">
        <v>59</v>
      </c>
      <c r="D73" s="17">
        <f t="shared" si="43"/>
        <v>6.189834637773834</v>
      </c>
      <c r="E73" s="17">
        <f t="shared" si="44"/>
        <v>3.4817819837477817</v>
      </c>
      <c r="F73" s="17">
        <v>4.42</v>
      </c>
      <c r="G73" s="17">
        <v>88.4</v>
      </c>
      <c r="H73" s="6">
        <v>70</v>
      </c>
      <c r="I73" s="7">
        <f t="shared" si="45"/>
        <v>42.995661418763667</v>
      </c>
      <c r="J73" s="7">
        <f>2*DEGREES(ATAN(D73/2/G73*(20/40)))</f>
        <v>2.0057419786152075</v>
      </c>
      <c r="K73" s="7">
        <f>2*DEGREES(ATAN((E73/2/G73)*(20/40)))</f>
        <v>1.1283086305058923</v>
      </c>
      <c r="L73" s="16">
        <v>20</v>
      </c>
      <c r="M73" s="8">
        <f t="shared" si="31"/>
        <v>28.008301528388387</v>
      </c>
      <c r="N73" s="8">
        <f t="shared" si="32"/>
        <v>15.754669609718469</v>
      </c>
      <c r="O73" s="8">
        <f t="shared" si="33"/>
        <v>0.70020753820970971</v>
      </c>
      <c r="P73" s="8">
        <f t="shared" si="34"/>
        <v>0.39386674024296175</v>
      </c>
    </row>
    <row r="74" spans="2:16" x14ac:dyDescent="0.2">
      <c r="B74" s="76" t="s">
        <v>103</v>
      </c>
      <c r="C74" s="5" t="s">
        <v>13</v>
      </c>
      <c r="D74" s="17">
        <f t="shared" si="43"/>
        <v>6.189834637773834</v>
      </c>
      <c r="E74" s="17">
        <f t="shared" si="44"/>
        <v>3.4817819837477817</v>
      </c>
      <c r="F74" s="17">
        <v>4.42</v>
      </c>
      <c r="G74" s="17">
        <v>88.4</v>
      </c>
      <c r="H74" s="6">
        <v>70</v>
      </c>
      <c r="I74" s="7">
        <f t="shared" si="45"/>
        <v>42.995661418763667</v>
      </c>
      <c r="J74" s="7">
        <f>2*DEGREES(ATAN(D74/2/G74))</f>
        <v>4.0102557152582952</v>
      </c>
      <c r="K74" s="7">
        <f t="shared" ref="K74" si="49">2*DEGREES(ATAN(E74/2/G74))</f>
        <v>2.2563985229947319</v>
      </c>
      <c r="L74" s="16">
        <v>20</v>
      </c>
      <c r="M74" s="8">
        <f t="shared" ref="M74:M82" si="50">2*$L74*TAN((H74/2)*PI()/180)</f>
        <v>28.008301528388387</v>
      </c>
      <c r="N74" s="8">
        <f t="shared" ref="N74:N82" si="51">2*$L74*TAN((I74/2)*PI()/180)</f>
        <v>15.754669609718469</v>
      </c>
      <c r="O74" s="8">
        <f t="shared" ref="O74:O82" si="52">2*$L74*TAN((J74/2)*PI()/180)</f>
        <v>1.400415076419419</v>
      </c>
      <c r="P74" s="8">
        <f t="shared" ref="P74:P82" si="53">2*$L74*TAN((K74/2)*PI()/180)</f>
        <v>0.78773348048592351</v>
      </c>
    </row>
    <row r="75" spans="2:16" x14ac:dyDescent="0.2">
      <c r="B75" s="77"/>
      <c r="C75" s="9" t="s">
        <v>14</v>
      </c>
      <c r="D75" s="17">
        <f t="shared" si="43"/>
        <v>6.189834637773834</v>
      </c>
      <c r="E75" s="17">
        <f t="shared" si="44"/>
        <v>3.4817819837477817</v>
      </c>
      <c r="F75" s="17">
        <v>4.42</v>
      </c>
      <c r="G75" s="17">
        <v>88.4</v>
      </c>
      <c r="H75" s="6">
        <v>70</v>
      </c>
      <c r="I75" s="7">
        <f t="shared" si="45"/>
        <v>42.995661418763667</v>
      </c>
      <c r="J75" s="7">
        <f>2*DEGREES(ATAN(D75/2/G75*(20/30)))</f>
        <v>2.6741102627306188</v>
      </c>
      <c r="K75" s="7">
        <f>2*DEGREES(ATAN((E75/2/G75)*(20/30)))</f>
        <v>1.504373695883737</v>
      </c>
      <c r="L75" s="16">
        <v>20</v>
      </c>
      <c r="M75" s="8">
        <f t="shared" si="50"/>
        <v>28.008301528388387</v>
      </c>
      <c r="N75" s="8">
        <f t="shared" si="51"/>
        <v>15.754669609718469</v>
      </c>
      <c r="O75" s="8">
        <f t="shared" si="52"/>
        <v>0.93361005094627925</v>
      </c>
      <c r="P75" s="8">
        <f t="shared" si="53"/>
        <v>0.52515565365728223</v>
      </c>
    </row>
    <row r="76" spans="2:16" x14ac:dyDescent="0.2">
      <c r="B76" s="77"/>
      <c r="C76" s="9" t="s">
        <v>56</v>
      </c>
      <c r="D76" s="17">
        <f t="shared" si="43"/>
        <v>6.189834637773834</v>
      </c>
      <c r="E76" s="17">
        <f t="shared" si="44"/>
        <v>3.4817819837477817</v>
      </c>
      <c r="F76" s="17">
        <v>4.42</v>
      </c>
      <c r="G76" s="17">
        <v>88.4</v>
      </c>
      <c r="H76" s="6">
        <v>70</v>
      </c>
      <c r="I76" s="7">
        <f t="shared" si="45"/>
        <v>42.995661418763667</v>
      </c>
      <c r="J76" s="7">
        <f>2*DEGREES(ATAN(D76/2/G76))</f>
        <v>4.0102557152582952</v>
      </c>
      <c r="K76" s="7">
        <f t="shared" ref="K76" si="54">2*DEGREES(ATAN(E76/2/G76))</f>
        <v>2.2563985229947319</v>
      </c>
      <c r="L76" s="16">
        <v>20</v>
      </c>
      <c r="M76" s="8">
        <f t="shared" si="50"/>
        <v>28.008301528388387</v>
      </c>
      <c r="N76" s="8">
        <f t="shared" si="51"/>
        <v>15.754669609718469</v>
      </c>
      <c r="O76" s="8">
        <f t="shared" si="52"/>
        <v>1.400415076419419</v>
      </c>
      <c r="P76" s="8">
        <f t="shared" si="53"/>
        <v>0.78773348048592351</v>
      </c>
    </row>
    <row r="77" spans="2:16" x14ac:dyDescent="0.2">
      <c r="B77" s="77"/>
      <c r="C77" s="9" t="s">
        <v>15</v>
      </c>
      <c r="D77" s="17">
        <f t="shared" si="43"/>
        <v>6.189834637773834</v>
      </c>
      <c r="E77" s="17">
        <f t="shared" si="44"/>
        <v>3.4817819837477817</v>
      </c>
      <c r="F77" s="17">
        <v>4.42</v>
      </c>
      <c r="G77" s="17">
        <v>88.4</v>
      </c>
      <c r="H77" s="6">
        <v>70</v>
      </c>
      <c r="I77" s="7">
        <f t="shared" si="45"/>
        <v>42.995661418763667</v>
      </c>
      <c r="J77" s="7">
        <f>2*DEGREES(ATAN(D77/2/G77*(20/40)))</f>
        <v>2.0057419786152075</v>
      </c>
      <c r="K77" s="7">
        <f>2*DEGREES(ATAN((E77/2/G77)*(20/40)))</f>
        <v>1.1283086305058923</v>
      </c>
      <c r="L77" s="16">
        <v>20</v>
      </c>
      <c r="M77" s="8">
        <f t="shared" si="50"/>
        <v>28.008301528388387</v>
      </c>
      <c r="N77" s="8">
        <f t="shared" si="51"/>
        <v>15.754669609718469</v>
      </c>
      <c r="O77" s="8">
        <f t="shared" si="52"/>
        <v>0.70020753820970971</v>
      </c>
      <c r="P77" s="8">
        <f t="shared" si="53"/>
        <v>0.39386674024296175</v>
      </c>
    </row>
    <row r="78" spans="2:16" x14ac:dyDescent="0.2">
      <c r="B78" s="77"/>
      <c r="C78" s="9" t="s">
        <v>16</v>
      </c>
      <c r="D78" s="17">
        <f t="shared" si="43"/>
        <v>2.9921749197249574</v>
      </c>
      <c r="E78" s="17">
        <f t="shared" si="44"/>
        <v>1.6830983923452885</v>
      </c>
      <c r="F78" s="17">
        <v>4.42</v>
      </c>
      <c r="G78" s="17">
        <v>88.4</v>
      </c>
      <c r="H78" s="6">
        <v>37.4</v>
      </c>
      <c r="I78" s="7">
        <f t="shared" si="45"/>
        <v>21.559700056846445</v>
      </c>
      <c r="J78" s="7">
        <f>2*DEGREES(ATAN(D78/2/G78))</f>
        <v>1.9391700135238734</v>
      </c>
      <c r="K78" s="7">
        <f>2*DEGREES(ATAN(E78/2/G78))</f>
        <v>1.0908543142319069</v>
      </c>
      <c r="L78" s="16">
        <v>20</v>
      </c>
      <c r="M78" s="8">
        <f t="shared" si="50"/>
        <v>13.539253030429672</v>
      </c>
      <c r="N78" s="8">
        <f t="shared" si="51"/>
        <v>7.6158298296166906</v>
      </c>
      <c r="O78" s="8">
        <f t="shared" si="52"/>
        <v>0.67696265152148349</v>
      </c>
      <c r="P78" s="8">
        <f t="shared" si="53"/>
        <v>0.38079149148083447</v>
      </c>
    </row>
    <row r="79" spans="2:16" x14ac:dyDescent="0.2">
      <c r="B79" s="81"/>
      <c r="C79" s="9" t="s">
        <v>17</v>
      </c>
      <c r="D79" s="17">
        <f t="shared" si="43"/>
        <v>2.9921749197249574</v>
      </c>
      <c r="E79" s="17">
        <f t="shared" si="44"/>
        <v>1.6830983923452885</v>
      </c>
      <c r="F79" s="17">
        <v>4.42</v>
      </c>
      <c r="G79" s="17">
        <v>88.4</v>
      </c>
      <c r="H79" s="6">
        <v>37.4</v>
      </c>
      <c r="I79" s="7">
        <f t="shared" si="45"/>
        <v>21.559700056846445</v>
      </c>
      <c r="J79" s="7">
        <f>2*DEGREES(ATAN(D79/2/G79*(20/40)))</f>
        <v>0.96965442658620249</v>
      </c>
      <c r="K79" s="7">
        <f>2*DEGREES(ATAN((E79/2/G79)*(20/40)))</f>
        <v>0.54543951416745295</v>
      </c>
      <c r="L79" s="16">
        <v>20</v>
      </c>
      <c r="M79" s="8">
        <f t="shared" si="50"/>
        <v>13.539253030429672</v>
      </c>
      <c r="N79" s="8">
        <f t="shared" si="51"/>
        <v>7.6158298296166906</v>
      </c>
      <c r="O79" s="8">
        <f t="shared" si="52"/>
        <v>0.33848132576074175</v>
      </c>
      <c r="P79" s="8">
        <f t="shared" si="53"/>
        <v>0.19039574574041723</v>
      </c>
    </row>
    <row r="80" spans="2:16" x14ac:dyDescent="0.2">
      <c r="B80" s="83" t="s">
        <v>104</v>
      </c>
      <c r="C80" s="9" t="s">
        <v>105</v>
      </c>
      <c r="D80" s="18">
        <f t="shared" ref="D80" si="55">2*F80*TAN(RADIANS(H80/2))</f>
        <v>6.189834637773834</v>
      </c>
      <c r="E80" s="18">
        <f t="shared" ref="E80" si="56">9*D80/16</f>
        <v>3.4817819837477817</v>
      </c>
      <c r="F80" s="18">
        <v>4.42</v>
      </c>
      <c r="G80" s="18">
        <v>52.8</v>
      </c>
      <c r="H80" s="6">
        <v>70</v>
      </c>
      <c r="I80" s="7">
        <f t="shared" ref="I80" si="57">2*DEGREES(ATAN(E80/2/F80))</f>
        <v>42.995661418763667</v>
      </c>
      <c r="J80" s="7">
        <f>2*DEGREES(ATAN(D80/2/G80))</f>
        <v>6.7092057432760832</v>
      </c>
      <c r="K80" s="7">
        <f t="shared" ref="K80" si="58">2*DEGREES(ATAN(E80/2/G80))</f>
        <v>3.776878218997791</v>
      </c>
      <c r="L80" s="16">
        <v>20</v>
      </c>
      <c r="M80" s="8">
        <f t="shared" ref="M80" si="59">2*$L80*TAN((H80/2)*PI()/180)</f>
        <v>28.008301528388387</v>
      </c>
      <c r="N80" s="8">
        <f t="shared" ref="N80" si="60">2*$L80*TAN((I80/2)*PI()/180)</f>
        <v>15.754669609718469</v>
      </c>
      <c r="O80" s="8">
        <f t="shared" ref="O80" si="61">2*$L80*TAN((J80/2)*PI()/180)</f>
        <v>2.3446343324900885</v>
      </c>
      <c r="P80" s="8">
        <f t="shared" ref="P80" si="62">2*$L80*TAN((K80/2)*PI()/180)</f>
        <v>1.318856812025675</v>
      </c>
    </row>
    <row r="81" spans="2:16" x14ac:dyDescent="0.2">
      <c r="B81" s="84"/>
      <c r="C81" s="9" t="s">
        <v>106</v>
      </c>
      <c r="D81" s="18">
        <f t="shared" si="43"/>
        <v>6.189834637773834</v>
      </c>
      <c r="E81" s="18">
        <f t="shared" si="44"/>
        <v>3.4817819837477817</v>
      </c>
      <c r="F81" s="18">
        <v>4.42</v>
      </c>
      <c r="G81" s="18">
        <v>52.8</v>
      </c>
      <c r="H81" s="6">
        <v>70</v>
      </c>
      <c r="I81" s="7">
        <f t="shared" si="45"/>
        <v>42.995661418763667</v>
      </c>
      <c r="J81" s="7">
        <f>2*DEGREES(ATAN(D81/2/G81))</f>
        <v>6.7092057432760832</v>
      </c>
      <c r="K81" s="7">
        <f t="shared" ref="K81" si="63">2*DEGREES(ATAN(E81/2/G81))</f>
        <v>3.776878218997791</v>
      </c>
      <c r="L81" s="16">
        <v>20</v>
      </c>
      <c r="M81" s="8">
        <f t="shared" si="50"/>
        <v>28.008301528388387</v>
      </c>
      <c r="N81" s="8">
        <f t="shared" si="51"/>
        <v>15.754669609718469</v>
      </c>
      <c r="O81" s="8">
        <f t="shared" si="52"/>
        <v>2.3446343324900885</v>
      </c>
      <c r="P81" s="8">
        <f t="shared" si="53"/>
        <v>1.318856812025675</v>
      </c>
    </row>
    <row r="82" spans="2:16" x14ac:dyDescent="0.2">
      <c r="B82" s="85"/>
      <c r="C82" s="9" t="s">
        <v>107</v>
      </c>
      <c r="D82" s="18">
        <f t="shared" si="43"/>
        <v>2.9921749197249574</v>
      </c>
      <c r="E82" s="18">
        <f t="shared" si="44"/>
        <v>1.6830983923452885</v>
      </c>
      <c r="F82" s="18">
        <v>4.42</v>
      </c>
      <c r="G82" s="18">
        <v>52.8</v>
      </c>
      <c r="H82" s="6">
        <v>37.4</v>
      </c>
      <c r="I82" s="7">
        <f t="shared" si="45"/>
        <v>21.559700056846445</v>
      </c>
      <c r="J82" s="7">
        <f>2*DEGREES(ATAN(D82/2/G82))</f>
        <v>3.2460821095700623</v>
      </c>
      <c r="K82" s="7">
        <f>2*DEGREES(ATAN(E82/2/G82))</f>
        <v>1.8262551092550918</v>
      </c>
      <c r="L82" s="16">
        <v>20</v>
      </c>
      <c r="M82" s="8">
        <f t="shared" si="50"/>
        <v>13.539253030429672</v>
      </c>
      <c r="N82" s="8">
        <f t="shared" si="51"/>
        <v>7.6158298296166906</v>
      </c>
      <c r="O82" s="8">
        <f t="shared" si="52"/>
        <v>1.1333995908049079</v>
      </c>
      <c r="P82" s="8">
        <f t="shared" si="53"/>
        <v>0.63753726982776082</v>
      </c>
    </row>
    <row r="83" spans="2:16" x14ac:dyDescent="0.2">
      <c r="B83" s="45"/>
      <c r="C83" s="45"/>
      <c r="D83" s="46"/>
      <c r="E83" s="46"/>
      <c r="F83" s="46"/>
      <c r="G83" s="46"/>
      <c r="H83" s="47"/>
      <c r="I83" s="48"/>
      <c r="J83" s="48"/>
      <c r="K83" s="48"/>
      <c r="L83" s="51"/>
      <c r="M83" s="49"/>
      <c r="N83" s="49"/>
      <c r="O83" s="49"/>
      <c r="P83" s="49"/>
    </row>
    <row r="84" spans="2:16" ht="12" customHeight="1" x14ac:dyDescent="0.2">
      <c r="B84" s="1"/>
      <c r="C84" s="14" t="s">
        <v>21</v>
      </c>
      <c r="D84" s="14"/>
      <c r="E84" s="14"/>
      <c r="F84" s="14"/>
      <c r="G84" s="14"/>
    </row>
    <row r="85" spans="2:16" ht="12" customHeight="1" x14ac:dyDescent="0.2">
      <c r="B85" s="1"/>
      <c r="C85" s="14" t="s">
        <v>30</v>
      </c>
      <c r="D85" s="14"/>
      <c r="E85" s="14"/>
      <c r="F85" s="14"/>
      <c r="G85" s="14"/>
    </row>
    <row r="86" spans="2:16" ht="12" customHeight="1" x14ac:dyDescent="0.2">
      <c r="B86" s="1"/>
      <c r="C86" s="14" t="s">
        <v>27</v>
      </c>
      <c r="D86" s="14"/>
      <c r="E86" s="14"/>
      <c r="F86" s="14"/>
      <c r="G86" s="14"/>
    </row>
    <row r="87" spans="2:16" ht="12" customHeight="1" x14ac:dyDescent="0.2">
      <c r="C87" s="14" t="s">
        <v>28</v>
      </c>
      <c r="D87" s="14"/>
      <c r="E87" s="14"/>
      <c r="F87" s="14"/>
      <c r="G87" s="14"/>
    </row>
    <row r="88" spans="2:16" ht="12" customHeight="1" x14ac:dyDescent="0.2">
      <c r="B88" s="1"/>
      <c r="C88" s="14" t="s">
        <v>29</v>
      </c>
      <c r="D88" s="14"/>
      <c r="E88" s="14"/>
      <c r="F88" s="14"/>
      <c r="G88" s="14"/>
    </row>
    <row r="89" spans="2:16" ht="12" customHeight="1" x14ac:dyDescent="0.2">
      <c r="B89" s="1"/>
      <c r="C89" s="52" t="s">
        <v>91</v>
      </c>
      <c r="D89" s="52"/>
      <c r="E89" s="1"/>
      <c r="F89" s="1"/>
      <c r="G89" s="1"/>
    </row>
  </sheetData>
  <mergeCells count="22">
    <mergeCell ref="B80:B82"/>
    <mergeCell ref="C17:C19"/>
    <mergeCell ref="D17:E18"/>
    <mergeCell ref="F17:G18"/>
    <mergeCell ref="B49:B56"/>
    <mergeCell ref="B57:B67"/>
    <mergeCell ref="B40:B45"/>
    <mergeCell ref="B46:B47"/>
    <mergeCell ref="B25:B30"/>
    <mergeCell ref="B31:B34"/>
    <mergeCell ref="B17:B19"/>
    <mergeCell ref="B74:B79"/>
    <mergeCell ref="B68:B71"/>
    <mergeCell ref="B72:B73"/>
    <mergeCell ref="B20:B24"/>
    <mergeCell ref="M17:P17"/>
    <mergeCell ref="H18:I18"/>
    <mergeCell ref="J18:K18"/>
    <mergeCell ref="M18:N18"/>
    <mergeCell ref="O18:P18"/>
    <mergeCell ref="H17:K17"/>
    <mergeCell ref="L17:L19"/>
  </mergeCells>
  <phoneticPr fontId="2"/>
  <pageMargins left="0.7" right="0.7" top="0.75" bottom="0.75" header="0.3" footer="0.3"/>
  <pageSetup paperSize="9" scale="70" orientation="landscape" r:id="rId1"/>
  <ignoredErrors>
    <ignoredError sqref="J26:K26 J28:K28 J30:K30 J32:K32 J34:K34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6"/>
  <sheetViews>
    <sheetView workbookViewId="0">
      <selection activeCell="D11" sqref="D11"/>
    </sheetView>
  </sheetViews>
  <sheetFormatPr defaultRowHeight="12.75" x14ac:dyDescent="0.2"/>
  <cols>
    <col min="2" max="2" width="8.42578125" customWidth="1"/>
    <col min="3" max="3" width="10.85546875" customWidth="1"/>
    <col min="4" max="4" width="48.140625" customWidth="1"/>
  </cols>
  <sheetData>
    <row r="3" spans="2:4" ht="15.75" x14ac:dyDescent="0.25">
      <c r="B3" s="44" t="s">
        <v>65</v>
      </c>
    </row>
    <row r="4" spans="2:4" ht="17.25" customHeight="1" x14ac:dyDescent="0.2">
      <c r="B4" s="43" t="s">
        <v>66</v>
      </c>
      <c r="C4" s="43" t="s">
        <v>68</v>
      </c>
      <c r="D4" s="43" t="s">
        <v>67</v>
      </c>
    </row>
    <row r="5" spans="2:4" ht="16.5" customHeight="1" x14ac:dyDescent="0.2">
      <c r="B5" s="40">
        <v>1</v>
      </c>
      <c r="C5" s="41" t="s">
        <v>72</v>
      </c>
      <c r="D5" s="39" t="s">
        <v>69</v>
      </c>
    </row>
    <row r="6" spans="2:4" ht="45" customHeight="1" x14ac:dyDescent="0.2">
      <c r="B6" s="40">
        <v>2</v>
      </c>
      <c r="C6" s="39" t="s">
        <v>70</v>
      </c>
      <c r="D6" s="42" t="s">
        <v>71</v>
      </c>
    </row>
    <row r="7" spans="2:4" x14ac:dyDescent="0.2">
      <c r="B7" s="40">
        <v>3</v>
      </c>
      <c r="C7" s="39" t="s">
        <v>96</v>
      </c>
      <c r="D7" s="39" t="s">
        <v>75</v>
      </c>
    </row>
    <row r="8" spans="2:4" x14ac:dyDescent="0.2">
      <c r="B8" s="40">
        <v>4</v>
      </c>
      <c r="C8" s="39" t="s">
        <v>100</v>
      </c>
      <c r="D8" s="39" t="s">
        <v>99</v>
      </c>
    </row>
    <row r="9" spans="2:4" x14ac:dyDescent="0.2">
      <c r="B9" s="40">
        <v>5</v>
      </c>
      <c r="C9" s="39" t="s">
        <v>101</v>
      </c>
      <c r="D9" s="39" t="s">
        <v>102</v>
      </c>
    </row>
    <row r="10" spans="2:4" x14ac:dyDescent="0.2">
      <c r="B10" s="40">
        <v>6</v>
      </c>
      <c r="C10" s="39" t="s">
        <v>108</v>
      </c>
      <c r="D10" s="39" t="s">
        <v>109</v>
      </c>
    </row>
    <row r="11" spans="2:4" x14ac:dyDescent="0.2">
      <c r="B11" s="39"/>
      <c r="C11" s="39"/>
      <c r="D11" s="39"/>
    </row>
    <row r="12" spans="2:4" x14ac:dyDescent="0.2">
      <c r="B12" s="39"/>
      <c r="C12" s="39"/>
      <c r="D12" s="39"/>
    </row>
    <row r="13" spans="2:4" x14ac:dyDescent="0.2">
      <c r="B13" s="39"/>
      <c r="C13" s="39"/>
      <c r="D13" s="39"/>
    </row>
    <row r="14" spans="2:4" x14ac:dyDescent="0.2">
      <c r="B14" s="39"/>
      <c r="C14" s="39"/>
      <c r="D14" s="39"/>
    </row>
    <row r="15" spans="2:4" x14ac:dyDescent="0.2">
      <c r="B15" s="39"/>
      <c r="C15" s="39"/>
      <c r="D15" s="39"/>
    </row>
    <row r="16" spans="2:4" x14ac:dyDescent="0.2">
      <c r="B16" s="39"/>
      <c r="C16" s="39"/>
      <c r="D16" s="39"/>
    </row>
  </sheetData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d43b5-5662-4732-b75d-e5754350c0f2">
      <Terms xmlns="http://schemas.microsoft.com/office/infopath/2007/PartnerControls"/>
    </lcf76f155ced4ddcb4097134ff3c332f>
    <TaxCatchAll xmlns="b229a09d-32f4-4dcc-ae8a-401c95bccc4b" xsi:nil="true"/>
    <SharedWithUsers xmlns="b229a09d-32f4-4dcc-ae8a-401c95bccc4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3C837E31FC8F47B8E7860B47C56A78" ma:contentTypeVersion="15" ma:contentTypeDescription="新しいドキュメントを作成します。" ma:contentTypeScope="" ma:versionID="8b8da8176cf9157f4d5ddecf419289f5">
  <xsd:schema xmlns:xsd="http://www.w3.org/2001/XMLSchema" xmlns:xs="http://www.w3.org/2001/XMLSchema" xmlns:p="http://schemas.microsoft.com/office/2006/metadata/properties" xmlns:ns2="b229a09d-32f4-4dcc-ae8a-401c95bccc4b" xmlns:ns3="462d43b5-5662-4732-b75d-e5754350c0f2" targetNamespace="http://schemas.microsoft.com/office/2006/metadata/properties" ma:root="true" ma:fieldsID="21014ac83a386b05c988e27074568058" ns2:_="" ns3:_="">
    <xsd:import namespace="b229a09d-32f4-4dcc-ae8a-401c95bccc4b"/>
    <xsd:import namespace="462d43b5-5662-4732-b75d-e5754350c0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9a09d-32f4-4dcc-ae8a-401c95bccc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5780fe7-c278-4526-b2c5-77ea40c7570e}" ma:internalName="TaxCatchAll" ma:showField="CatchAllData" ma:web="b229a09d-32f4-4dcc-ae8a-401c95bccc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d43b5-5662-4732-b75d-e5754350c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3cb9d403-1823-4ec6-b2f2-250b7876d0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578638-992D-492F-BE88-C56D2B57888D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462d43b5-5662-4732-b75d-e5754350c0f2"/>
    <ds:schemaRef ds:uri="http://schemas.microsoft.com/office/2006/documentManagement/types"/>
    <ds:schemaRef ds:uri="http://schemas.microsoft.com/office/infopath/2007/PartnerControls"/>
    <ds:schemaRef ds:uri="b229a09d-32f4-4dcc-ae8a-401c95bccc4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439E9D-6844-4F77-9C5F-230985688E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C6DB71-92EC-4EA6-99AC-68D851EDC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29a09d-32f4-4dcc-ae8a-401c95bccc4b"/>
    <ds:schemaRef ds:uri="462d43b5-5662-4732-b75d-e5754350c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f8e20e6-048a-4bad-a26b-318dd1cd4d47}" enabled="1" method="Privileged" siteId="{66c65d8a-9158-4521-a2d8-664963db48e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Unit Meter</vt:lpstr>
      <vt:lpstr>Unit Feet</vt:lpstr>
      <vt:lpstr>History</vt:lpstr>
    </vt:vector>
  </TitlesOfParts>
  <Company>Sony-France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 Avenel</dc:creator>
  <cp:lastModifiedBy>Kozuma, Yosuke (SEC)</cp:lastModifiedBy>
  <cp:lastPrinted>2019-09-20T02:33:37Z</cp:lastPrinted>
  <dcterms:created xsi:type="dcterms:W3CDTF">2005-12-12T09:21:35Z</dcterms:created>
  <dcterms:modified xsi:type="dcterms:W3CDTF">2024-12-28T00:51:49Z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8e20e6-048a-4bad-a26b-318dd1cd4d47_Enabled">
    <vt:lpwstr>true</vt:lpwstr>
  </property>
  <property fmtid="{D5CDD505-2E9C-101B-9397-08002B2CF9AE}" pid="3" name="MSIP_Label_1f8e20e6-048a-4bad-a26b-318dd1cd4d47_SetDate">
    <vt:lpwstr>2023-05-18T02:03:22Z</vt:lpwstr>
  </property>
  <property fmtid="{D5CDD505-2E9C-101B-9397-08002B2CF9AE}" pid="4" name="MSIP_Label_1f8e20e6-048a-4bad-a26b-318dd1cd4d47_Method">
    <vt:lpwstr>Privileged</vt:lpwstr>
  </property>
  <property fmtid="{D5CDD505-2E9C-101B-9397-08002B2CF9AE}" pid="5" name="MSIP_Label_1f8e20e6-048a-4bad-a26b-318dd1cd4d47_Name">
    <vt:lpwstr>1f8e20e6-048a-4bad-a26b-318dd1cd4d47</vt:lpwstr>
  </property>
  <property fmtid="{D5CDD505-2E9C-101B-9397-08002B2CF9AE}" pid="6" name="MSIP_Label_1f8e20e6-048a-4bad-a26b-318dd1cd4d47_SiteId">
    <vt:lpwstr>66c65d8a-9158-4521-a2d8-664963db48e4</vt:lpwstr>
  </property>
  <property fmtid="{D5CDD505-2E9C-101B-9397-08002B2CF9AE}" pid="7" name="MSIP_Label_1f8e20e6-048a-4bad-a26b-318dd1cd4d47_ActionId">
    <vt:lpwstr>d554643c-dd94-420f-8ec6-75e458f980a9</vt:lpwstr>
  </property>
  <property fmtid="{D5CDD505-2E9C-101B-9397-08002B2CF9AE}" pid="8" name="MSIP_Label_1f8e20e6-048a-4bad-a26b-318dd1cd4d47_ContentBits">
    <vt:lpwstr>0</vt:lpwstr>
  </property>
  <property fmtid="{D5CDD505-2E9C-101B-9397-08002B2CF9AE}" pid="9" name="ContentTypeId">
    <vt:lpwstr>0x010100E73C837E31FC8F47B8E7860B47C56A78</vt:lpwstr>
  </property>
  <property fmtid="{D5CDD505-2E9C-101B-9397-08002B2CF9AE}" pid="10" name="MediaServiceImageTags">
    <vt:lpwstr/>
  </property>
  <property fmtid="{D5CDD505-2E9C-101B-9397-08002B2CF9AE}" pid="11" name="Order">
    <vt:r8>1557000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